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245" tabRatio="599" activeTab="0"/>
  </bookViews>
  <sheets>
    <sheet name="Bevétel 1.m. " sheetId="1" r:id="rId1"/>
    <sheet name="Normatíva 1.1.m." sheetId="2" r:id="rId2"/>
    <sheet name="r.önn.1.2.m." sheetId="3" r:id="rId3"/>
    <sheet name="kiadás 2.m. " sheetId="4" r:id="rId4"/>
    <sheet name="r.önn.2.2.m." sheetId="5" r:id="rId5"/>
    <sheet name="létszám 2.1.m." sheetId="6" r:id="rId6"/>
    <sheet name="Hosszúlejáratú 3.m." sheetId="7" r:id="rId7"/>
    <sheet name="mérleg 4.m." sheetId="8" r:id="rId8"/>
    <sheet name="3 éves 5.m." sheetId="9" r:id="rId9"/>
    <sheet name="likvid 6.m." sheetId="10" r:id="rId10"/>
    <sheet name="kisebbség 7.8.m." sheetId="11" r:id="rId11"/>
    <sheet name="bevétel 3 éves 10.m." sheetId="12" r:id="rId12"/>
    <sheet name="kiadás 3 éves 11.m." sheetId="13" r:id="rId13"/>
    <sheet name="mérleg 3 éves 12.m." sheetId="14" r:id="rId14"/>
  </sheets>
  <definedNames>
    <definedName name="_xlnm.Print_Titles" localSheetId="0">'Bevétel 1.m. '!$6:$8</definedName>
    <definedName name="_xlnm.Print_Titles" localSheetId="11">'bevétel 3 éves 10.m.'!$6:$8</definedName>
    <definedName name="_xlnm.Print_Titles" localSheetId="3">'kiadás 2.m. '!$8:$12</definedName>
    <definedName name="_xlnm.Print_Titles" localSheetId="12">'kiadás 3 éves 11.m.'!$8:$10</definedName>
    <definedName name="_xlnm.Print_Titles" localSheetId="1">'Normatíva 1.1.m.'!$8:$10</definedName>
  </definedNames>
  <calcPr fullCalcOnLoad="1"/>
</workbook>
</file>

<file path=xl/sharedStrings.xml><?xml version="1.0" encoding="utf-8"?>
<sst xmlns="http://schemas.openxmlformats.org/spreadsheetml/2006/main" count="1513" uniqueCount="784">
  <si>
    <t>Személyi</t>
  </si>
  <si>
    <t>juttatások</t>
  </si>
  <si>
    <t>terhelő</t>
  </si>
  <si>
    <t>járulékok</t>
  </si>
  <si>
    <t>kiadások</t>
  </si>
  <si>
    <t>kiadás</t>
  </si>
  <si>
    <t>Végleges</t>
  </si>
  <si>
    <t>átadás,</t>
  </si>
  <si>
    <t>mozási</t>
  </si>
  <si>
    <t xml:space="preserve">Alkotói díjak, festmény vásárlás    </t>
  </si>
  <si>
    <t>Nemzeti ünnepek, Honvéd Nap, Város Nap,</t>
  </si>
  <si>
    <t>Céltartalék</t>
  </si>
  <si>
    <t>Igazgatási tevékenység összesen</t>
  </si>
  <si>
    <t>Önálló intézmény összesen</t>
  </si>
  <si>
    <t>Makó és Térsége Területfejlesztési Önk.T.</t>
  </si>
  <si>
    <t>Makó Kistérség Többcélú Társulása</t>
  </si>
  <si>
    <t>Cím</t>
  </si>
  <si>
    <t>Megnevezés</t>
  </si>
  <si>
    <t>Működési bevételek</t>
  </si>
  <si>
    <t>1.</t>
  </si>
  <si>
    <t>10.</t>
  </si>
  <si>
    <t>4.</t>
  </si>
  <si>
    <t>7.</t>
  </si>
  <si>
    <t>2.</t>
  </si>
  <si>
    <t>Belvárosi Óvoda</t>
  </si>
  <si>
    <t>Újvárosi Óvoda</t>
  </si>
  <si>
    <t>összesen</t>
  </si>
  <si>
    <t>József Attila Könyvtár</t>
  </si>
  <si>
    <t>5.</t>
  </si>
  <si>
    <t>9.</t>
  </si>
  <si>
    <t>11.</t>
  </si>
  <si>
    <t>3.</t>
  </si>
  <si>
    <t>Polgármesteri Hivatal</t>
  </si>
  <si>
    <t>Nemzetközi kapcsolatok, külföldi napidíj</t>
  </si>
  <si>
    <t>Települési vízellátás</t>
  </si>
  <si>
    <t>6.</t>
  </si>
  <si>
    <t>Makói Cigány Kisebbségi Önkormányzat</t>
  </si>
  <si>
    <t>adatok ezer forintban</t>
  </si>
  <si>
    <t>8.</t>
  </si>
  <si>
    <t>Volán támogatás</t>
  </si>
  <si>
    <t>Részben önálló költs.szervek összesen</t>
  </si>
  <si>
    <t>Alapítv.társ.szervek támogatásai össz.</t>
  </si>
  <si>
    <t>Polgárőrség</t>
  </si>
  <si>
    <t>Telephelyengedély</t>
  </si>
  <si>
    <t>Városüzemelési feladatok</t>
  </si>
  <si>
    <t>Közoktatás</t>
  </si>
  <si>
    <t>Vagyongazdálkodás</t>
  </si>
  <si>
    <t>Részben önálló költségvetési szervek</t>
  </si>
  <si>
    <t>Igazgatási tevékenység</t>
  </si>
  <si>
    <t>Önkormányzati képviselők</t>
  </si>
  <si>
    <t>Köztisztaság</t>
  </si>
  <si>
    <t>Közhasznúak foglalkoztatása</t>
  </si>
  <si>
    <t>Termál és Gyógyfürdő</t>
  </si>
  <si>
    <t>Városi Piac</t>
  </si>
  <si>
    <t>Kertvárosi Általános Iskola</t>
  </si>
  <si>
    <t>Önálló intézmény</t>
  </si>
  <si>
    <t>Hivatásos Önkormányzati Tűzoltóság</t>
  </si>
  <si>
    <t>Szociális ellátások</t>
  </si>
  <si>
    <t>Rendszeres szociális segély</t>
  </si>
  <si>
    <t>Időskorúak járadéka</t>
  </si>
  <si>
    <t>Ápolási díj</t>
  </si>
  <si>
    <t>Lakásfenntartási támogatás</t>
  </si>
  <si>
    <t>Fűtéstámogatás</t>
  </si>
  <si>
    <t>Közgyógyellátás</t>
  </si>
  <si>
    <t>Gyógyszertámogatás</t>
  </si>
  <si>
    <t>Pénzbeli kárpótlás</t>
  </si>
  <si>
    <t>Rendkívüli gyermekvédelmi támogatás</t>
  </si>
  <si>
    <t>Átmeneti segély</t>
  </si>
  <si>
    <t>Temetési segély</t>
  </si>
  <si>
    <t>Köztemetés</t>
  </si>
  <si>
    <t>Szociális ellátások összesen</t>
  </si>
  <si>
    <t>Lakás Alapból</t>
  </si>
  <si>
    <t>Költségvetésből</t>
  </si>
  <si>
    <t>Felhalmozással kapcsolatos kiadások</t>
  </si>
  <si>
    <t>Múzeumi füzetek</t>
  </si>
  <si>
    <t>Diákönkormányzat</t>
  </si>
  <si>
    <t>Hagymáért Alapítvány (Hagymafesztivál)</t>
  </si>
  <si>
    <t xml:space="preserve">Alapítványok, társadalmi és egyéb szervek támogatásai </t>
  </si>
  <si>
    <t>Külkapcsolati pályázati alap</t>
  </si>
  <si>
    <t>Egyházi ingatlan rendezése</t>
  </si>
  <si>
    <t>Rendszeres gyermekvédelmi támogatás</t>
  </si>
  <si>
    <t>Kiadás</t>
  </si>
  <si>
    <t>Dologi</t>
  </si>
  <si>
    <t>Iparűzési adó</t>
  </si>
  <si>
    <t>Gépjárműadó</t>
  </si>
  <si>
    <t>Almási utcai Általános Iskola</t>
  </si>
  <si>
    <t>TERKI</t>
  </si>
  <si>
    <t>Összesen:</t>
  </si>
  <si>
    <t>Intézményi karbantartás</t>
  </si>
  <si>
    <t>Tartalék</t>
  </si>
  <si>
    <t>Tiszteletdíj, költségtérítés</t>
  </si>
  <si>
    <t>Képviselői alap</t>
  </si>
  <si>
    <t>Kötelezettség fajta</t>
  </si>
  <si>
    <t>PHARE hitel</t>
  </si>
  <si>
    <t>Átvett pénzeszköz</t>
  </si>
  <si>
    <t>Igazgatási szolgáltatási díj</t>
  </si>
  <si>
    <t>Közterület használati díj</t>
  </si>
  <si>
    <t>Mezőőri járulék</t>
  </si>
  <si>
    <t>Okmányiroda szolgáltatási díja</t>
  </si>
  <si>
    <t>Családi események, rendezvények</t>
  </si>
  <si>
    <t>Helyiség bérleti díj</t>
  </si>
  <si>
    <t>Földterület bérleti díja</t>
  </si>
  <si>
    <t>Kamat</t>
  </si>
  <si>
    <t>Kiszámlázott ÁFA</t>
  </si>
  <si>
    <t>Telekadó</t>
  </si>
  <si>
    <t>Idegenforgalmi adó</t>
  </si>
  <si>
    <t>Bírság, pótlék</t>
  </si>
  <si>
    <t>Magánszemélyek kommunális adója</t>
  </si>
  <si>
    <t xml:space="preserve">   Átengedett központi adók</t>
  </si>
  <si>
    <t xml:space="preserve">   Helyi adók</t>
  </si>
  <si>
    <t>Jövedelemkülönbség mérséklése</t>
  </si>
  <si>
    <t xml:space="preserve">   Bírság, pótlék és egyéb sajátos bevételek</t>
  </si>
  <si>
    <t>Környezetvédelmi, építésügyi bírság</t>
  </si>
  <si>
    <t>Egyéb sajátos bevétel (lakbér)</t>
  </si>
  <si>
    <t>Támogatások</t>
  </si>
  <si>
    <t>Víziközművagyon bérleti díja</t>
  </si>
  <si>
    <t>Véglegesen átvett pénzeszközök</t>
  </si>
  <si>
    <t>FVM támogatása mezei őrszolgálathoz</t>
  </si>
  <si>
    <t>Támogatási kölcsönök visszatérülése</t>
  </si>
  <si>
    <t>Hitelek</t>
  </si>
  <si>
    <t>Lakáscélú helyi támogatás</t>
  </si>
  <si>
    <t>Járlatkezelési díj</t>
  </si>
  <si>
    <t>Felhalmozási és tőkejellegű bevételek</t>
  </si>
  <si>
    <t>Működési célú hitel</t>
  </si>
  <si>
    <t>Almási Utcai Általános Iskola</t>
  </si>
  <si>
    <t>Önkormányzat működési bevételei összesen</t>
  </si>
  <si>
    <t>Önkormányzat felhalmozási bevételei összesen</t>
  </si>
  <si>
    <t>Önkormányzat bevételei összesen</t>
  </si>
  <si>
    <t>Óvodák bevételei összesen</t>
  </si>
  <si>
    <t>Általános iskolák bevételei összesen</t>
  </si>
  <si>
    <t>Egyéb intézmények bevételi összesen</t>
  </si>
  <si>
    <t>Részben önálló intézmények összesen</t>
  </si>
  <si>
    <t>Városház Galéria</t>
  </si>
  <si>
    <t>Növényvédelem, permetezés</t>
  </si>
  <si>
    <t xml:space="preserve">Dűlőutak karbantartása </t>
  </si>
  <si>
    <t>Ár-és belvízvédekezés</t>
  </si>
  <si>
    <t>Makói Román Kisebbségi Önkormányzat</t>
  </si>
  <si>
    <t>I.</t>
  </si>
  <si>
    <t>II.</t>
  </si>
  <si>
    <t>Közművelődési Kht.</t>
  </si>
  <si>
    <t>Makó Városi Televizió Kht.</t>
  </si>
  <si>
    <t>Bébi-kötvény</t>
  </si>
  <si>
    <t>M.V.Műv.Életéért Alapt.Makói Művésztelep</t>
  </si>
  <si>
    <t>Eseti helyiség bérleti díj</t>
  </si>
  <si>
    <t>Építményadó</t>
  </si>
  <si>
    <t>Volán támogatás helyi járat</t>
  </si>
  <si>
    <t>Felhal-</t>
  </si>
  <si>
    <t xml:space="preserve">Helyi Védelmi Bizottság </t>
  </si>
  <si>
    <t>Mezőgazdasági felad.(mezőőri őrszolg.)</t>
  </si>
  <si>
    <t>Kertészet,közérdekű bejelentés,fásítás,</t>
  </si>
  <si>
    <t>Egészségnevelés,diáksport,</t>
  </si>
  <si>
    <t>Makó és Térsége Területfejlesztési Társ</t>
  </si>
  <si>
    <t>Makói Kommunális és Közbeszerz. Kht.</t>
  </si>
  <si>
    <t>Munkanélküliek jövedelempótló támogat.</t>
  </si>
  <si>
    <t>Adósságkezelési szolgáltatás(lakásf.)</t>
  </si>
  <si>
    <t>Továbbtanuló diákok támog(BURSA)</t>
  </si>
  <si>
    <t>Sportszervek támogatása</t>
  </si>
  <si>
    <t>Víziközmű Kft alapdíj eleng.ellentételezése</t>
  </si>
  <si>
    <t>Gyógyfürdő-kezelés tám.</t>
  </si>
  <si>
    <t>SZJA normatív módon elosztott része</t>
  </si>
  <si>
    <t>SZJA helyben maradó része</t>
  </si>
  <si>
    <t>Normatív lakásfenntartási támogatás</t>
  </si>
  <si>
    <t>TERKI pályázat</t>
  </si>
  <si>
    <t>CÉDA pályázat</t>
  </si>
  <si>
    <t>Címzett támogatás</t>
  </si>
  <si>
    <t>Grafikai Alkotótelep</t>
  </si>
  <si>
    <t>Makó és Térsége Ifjúsági Művésztelep</t>
  </si>
  <si>
    <t>Művészeti pályázati alap</t>
  </si>
  <si>
    <t>Kitüntetés</t>
  </si>
  <si>
    <t>E.F.K.Sz.Koll.rekonstrukciója,bővítése</t>
  </si>
  <si>
    <t>Kertvárosi Általános Iskola bővítése</t>
  </si>
  <si>
    <t>Városi piac felújítása II. ütem</t>
  </si>
  <si>
    <t>pe.</t>
  </si>
  <si>
    <t>tám.</t>
  </si>
  <si>
    <t>Munkaad.</t>
  </si>
  <si>
    <t>Monográfia</t>
  </si>
  <si>
    <t>SZJA normatív módon elosztott része Tűzoltóság</t>
  </si>
  <si>
    <t>Közvilágítás</t>
  </si>
  <si>
    <t>Közv.lámpatestek felszerelése</t>
  </si>
  <si>
    <t>Testvérvárosi kapcsolatok</t>
  </si>
  <si>
    <t>Egyházak támogatása</t>
  </si>
  <si>
    <t>Egyesített Népjóléti Intézmény</t>
  </si>
  <si>
    <t>Kieg.tám.egyes közoktatási feladatok ell.</t>
  </si>
  <si>
    <t>előirányzat</t>
  </si>
  <si>
    <t xml:space="preserve">      Normatív kötött felhasználású támogatások</t>
  </si>
  <si>
    <t xml:space="preserve">     Normatív hozzájárulások</t>
  </si>
  <si>
    <t>Önálló intézményi működési bevétel összesen</t>
  </si>
  <si>
    <t>Részben önálló Intézményi működési bevétel összesen</t>
  </si>
  <si>
    <t>Önkormányzat sajátos működési bevételei</t>
  </si>
  <si>
    <t>Önálló intézmény működési célú pénzeszközök átvétele</t>
  </si>
  <si>
    <t>Részben önálló intézmény működési célú pénzeszközök átvétele</t>
  </si>
  <si>
    <t>Önkormányzat költségvetési támogatása</t>
  </si>
  <si>
    <t>Önkormányzat fejlesztési célú támogatása</t>
  </si>
  <si>
    <t>Önkormányzat sajátos felhalmozási és tőkebevételei</t>
  </si>
  <si>
    <t>Felhalmozási célú hitel</t>
  </si>
  <si>
    <t>Zoltán,Wlassich,Táncsics,Kenderföld)</t>
  </si>
  <si>
    <t>Közutak üzemeltetése, fenntartása</t>
  </si>
  <si>
    <t>Társadalmi és családi ünnepek lebonyolítása</t>
  </si>
  <si>
    <t>Pénzforgalom nélküli bevételek</t>
  </si>
  <si>
    <t>Pénzmaradvány</t>
  </si>
  <si>
    <t>Önkormányzati támogatás</t>
  </si>
  <si>
    <t>Mozgáskorlátozottak támogatása</t>
  </si>
  <si>
    <t>Otthonteremtési támogatás</t>
  </si>
  <si>
    <t>Hitel</t>
  </si>
  <si>
    <t>2009.</t>
  </si>
  <si>
    <t>2010.</t>
  </si>
  <si>
    <t>2011.</t>
  </si>
  <si>
    <t>2012.</t>
  </si>
  <si>
    <t>2013.</t>
  </si>
  <si>
    <t>2014.</t>
  </si>
  <si>
    <t>IX.</t>
  </si>
  <si>
    <t>X.</t>
  </si>
  <si>
    <t>XI.</t>
  </si>
  <si>
    <t>XII.</t>
  </si>
  <si>
    <t>3. számú melléklet</t>
  </si>
  <si>
    <t>Belvárosi Ált.Isk.,Alapf.Műv.Int.és Logop.Int.</t>
  </si>
  <si>
    <t>Lakások üzemelési, fenntartási költség</t>
  </si>
  <si>
    <t>Továbbszámlázás</t>
  </si>
  <si>
    <t>Klárafalvi tagintézmény</t>
  </si>
  <si>
    <t>Ferencszállási tagintézmény</t>
  </si>
  <si>
    <t>Királyhegyesi tagintézmény</t>
  </si>
  <si>
    <t>Belterületi járdák felújítása II.</t>
  </si>
  <si>
    <t>2005-2006. közmunkaprogram önerő biztosítása</t>
  </si>
  <si>
    <t xml:space="preserve">Önk. Társ.Makó város és térsége szennyvízcsat.és szennyvíztiszt. </t>
  </si>
  <si>
    <t>Makói Gazdasági Egyesület támogatása</t>
  </si>
  <si>
    <t>DARFT ivóvízjavító programban való részvétel</t>
  </si>
  <si>
    <t>Makó és Térsége Egészséges Környezetért Közalapítvány</t>
  </si>
  <si>
    <t>Széchenyi tér 7. irodaház balesetvédelmi munkálatai</t>
  </si>
  <si>
    <t>Kertvárosi Általánis Iskola komplex tetőfelújítása</t>
  </si>
  <si>
    <t>Petőfi park rehabilitációja, egyházi épületekkel</t>
  </si>
  <si>
    <t xml:space="preserve">  harminizáló turisztikai értékének visszaállítása</t>
  </si>
  <si>
    <t>Marospart és környéke rehabilitációs terv</t>
  </si>
  <si>
    <t>INTERREG pályázati önerő</t>
  </si>
  <si>
    <t>Önk.törzsvagyon Táncsics u</t>
  </si>
  <si>
    <t>"Panel Plusz" ip.techn.épült lakóházak korsz,felúj pály önerő</t>
  </si>
  <si>
    <t xml:space="preserve">Víziközmű Társulás </t>
  </si>
  <si>
    <t>Szennyvíz Társulás (PIU költs)</t>
  </si>
  <si>
    <t>SZJA kötelező tartalék 5,59 %</t>
  </si>
  <si>
    <t>Szeméttelep bérleti díja</t>
  </si>
  <si>
    <t>Velnök u telekalakítás</t>
  </si>
  <si>
    <t>Talajterhelési díj</t>
  </si>
  <si>
    <t>21.</t>
  </si>
  <si>
    <t>Útalapok építése Honvéd városrészben (Bem u,Lendvai u,Alma u.Bethlen u.)</t>
  </si>
  <si>
    <t>Önerős útalap aszfaltozás (Aulich, Szende,Kápolna,Bercsényi,</t>
  </si>
  <si>
    <t>Tervek (termálkút újraind,út,kerékpárút,kertészeti)</t>
  </si>
  <si>
    <t>AVOP vízelhárítási pály.ömerő</t>
  </si>
  <si>
    <t>2008.</t>
  </si>
  <si>
    <t>Lakossági hulladékszállítás ellentételezése</t>
  </si>
  <si>
    <t>Szakmai tev.irányítás (gyepm.telep, szökőkút)</t>
  </si>
  <si>
    <t>Makó és Térsége Területfejlesztési Önk. Társulás</t>
  </si>
  <si>
    <t>Makó és Térsége Területfejlesztési Kht.</t>
  </si>
  <si>
    <t xml:space="preserve">Makó Művészeti Életéért Alapítv.Maros TE </t>
  </si>
  <si>
    <t>Közművelődés, müv.vetélkedők</t>
  </si>
  <si>
    <t>Műemlékvédelmi Alap (védendő épületek)</t>
  </si>
  <si>
    <t>Temetők felújításához támogatás</t>
  </si>
  <si>
    <t>Szeged-Csanádi Római Katolikus Egyházmegye (kollégium építése)</t>
  </si>
  <si>
    <t>Szeged-Csanádi Római Katolikus Egyházmegye (10 %)</t>
  </si>
  <si>
    <t>Makó-Belvárosi Református Egyházközség (10 %)</t>
  </si>
  <si>
    <t xml:space="preserve">Makó és Térsége Víziközmű Társulat </t>
  </si>
  <si>
    <t>Magyarhertetendi szennyvíz programhoz csatlakozás</t>
  </si>
  <si>
    <t xml:space="preserve">Idősek, gyermekek, családok éve </t>
  </si>
  <si>
    <t>Lakásfenntartási támogatása összesen</t>
  </si>
  <si>
    <t>Belterületi járdák felújítása III.</t>
  </si>
  <si>
    <t>HEFOP/2005/3.1.3. pályázati önerő</t>
  </si>
  <si>
    <t>Képzőnűvészeti alkotások</t>
  </si>
  <si>
    <t>CÉDE</t>
  </si>
  <si>
    <t>TRFC pályázat</t>
  </si>
  <si>
    <t>Belterületi járdák felújítása IV. önerő</t>
  </si>
  <si>
    <t>Makói Városháza (volt "Megyeháza") részleges felúj.pály.önerő</t>
  </si>
  <si>
    <t>Kátyúzási feladatok ellátása Makó városában pály.önerő</t>
  </si>
  <si>
    <t>Városháza terasz burkolatának felúj,ill.pincelej.létesítése pály.önerő</t>
  </si>
  <si>
    <t>Fedett elárusító helyek faszerkezetének részl.felúj.makói városi piacon pály.önerő</t>
  </si>
  <si>
    <t>Erdélyi püspök utcai Óvoda szennyvízbekötése</t>
  </si>
  <si>
    <t>Térségi okt.célokat szolg.tanmedence külső és belső infrastuktúrájának</t>
  </si>
  <si>
    <t>Közterületkarbantartógép beszerzése pály.önerő</t>
  </si>
  <si>
    <t>Városháza ép.belüli elektromos halózat felúj I.ütem pály.önerő</t>
  </si>
  <si>
    <t>kialakításának pály.önerő</t>
  </si>
  <si>
    <t>Elektromos hiányosságok megszünt.az önk.tulajdonú int.pály.önerő</t>
  </si>
  <si>
    <t>Közfoglalkoztatás</t>
  </si>
  <si>
    <t>Nagyéri tagintézmény</t>
  </si>
  <si>
    <t xml:space="preserve">Önk. Társ.Makó város és térs.szennyvízcsat.és szennyvíztiszt. </t>
  </si>
  <si>
    <t xml:space="preserve">                                                                         Makó Város Önkormányzata hosszú lejáratú kötelezettségei</t>
  </si>
  <si>
    <t>Tartalék összesen</t>
  </si>
  <si>
    <t>XIII.</t>
  </si>
  <si>
    <t>XIV.</t>
  </si>
  <si>
    <t>Marospart rehabilitációja, árvízi védekezésre alk.kerékpárút tervezése</t>
  </si>
  <si>
    <t>Közterület részleges rehabilitációja (Lisztes,Mohácsi,Kelemen u.)</t>
  </si>
  <si>
    <t>Belvárosi Római Katolikus Egyházközség  támogatása (plébánia felújítása)</t>
  </si>
  <si>
    <t>Kisebbségi Önkormányzat átvett pénzeszköze</t>
  </si>
  <si>
    <t>Szociális telekprogramhoz kapcsolódó lakáscélú támogatás</t>
  </si>
  <si>
    <t>Szántó János festő támogatása</t>
  </si>
  <si>
    <t>Ár-és belvízvédekezés (preventív beavatkozás)</t>
  </si>
  <si>
    <t>Térségi okt.célokat szolg.tanmedence építése</t>
  </si>
  <si>
    <t>Vis maior Rákos</t>
  </si>
  <si>
    <t>LIEDER</t>
  </si>
  <si>
    <t>Makói régi hulladéklerakó telep rekultivációs kiviteli terve és az</t>
  </si>
  <si>
    <t>alapj.szolg.teljeskörű környezetvéd.felülvizsg.elkészítése</t>
  </si>
  <si>
    <t>Speciális házi komp.előseg.adények beszerzése</t>
  </si>
  <si>
    <t>SAPARD</t>
  </si>
  <si>
    <t>Makói Videó és Művészeti Műhely támogatása</t>
  </si>
  <si>
    <t>Norvég pályázat utógonzozóház létr ÁFA</t>
  </si>
  <si>
    <t>Ráday utcai játszótér felújítása</t>
  </si>
  <si>
    <t>Szociális gyermekétkeztetés</t>
  </si>
  <si>
    <t>Gyermektartásdíj előleg</t>
  </si>
  <si>
    <t>Hagymaház homlokzatfelújítás</t>
  </si>
  <si>
    <t>Városi Könyvtár</t>
  </si>
  <si>
    <t>Újvárosi városrész</t>
  </si>
  <si>
    <t>Vertán telep</t>
  </si>
  <si>
    <t>Belvárosi városrész</t>
  </si>
  <si>
    <t>Állomás tér</t>
  </si>
  <si>
    <t>ESZA</t>
  </si>
  <si>
    <t>Maros folyó árvízi védekezése</t>
  </si>
  <si>
    <t>Városháza homlokzatfelújítás</t>
  </si>
  <si>
    <t>Országgyűlési választás</t>
  </si>
  <si>
    <t>Kisebbségi választás</t>
  </si>
  <si>
    <t>Pénzbeli térítés</t>
  </si>
  <si>
    <t>OEP finanszírozás</t>
  </si>
  <si>
    <t>M e g n e v e z é s</t>
  </si>
  <si>
    <t>száma</t>
  </si>
  <si>
    <t xml:space="preserve">    Alcím</t>
  </si>
  <si>
    <t>Múzeumi Tudományért Alapítvány támogatása</t>
  </si>
  <si>
    <t>József Attila Gimnázium (emléktábla) támogatása</t>
  </si>
  <si>
    <t>Horgász Egyesület</t>
  </si>
  <si>
    <t>Önkormányzati képviselő választás</t>
  </si>
  <si>
    <t>Továbbfoglalkoztatás</t>
  </si>
  <si>
    <t>1956-os emlékév</t>
  </si>
  <si>
    <t>Egyéb bevétel (pály.anyag, végrehajt.díj, komp.edény, stb)</t>
  </si>
  <si>
    <t>Szúnyoggyérítési Társulás</t>
  </si>
  <si>
    <t>Falusi vendéglátók oktatása pályázati önerő</t>
  </si>
  <si>
    <t>Határmenti fürdőhelyeink pályázati önerő</t>
  </si>
  <si>
    <t>Makó város komplex termálenergiai hasznosításához terv pályázati önerő</t>
  </si>
  <si>
    <t xml:space="preserve">Nemzetközi Megyejáró Fesztivál szervezése pályázati önerő </t>
  </si>
  <si>
    <t>Korona inkubátorház átvétele</t>
  </si>
  <si>
    <t>INTERREG</t>
  </si>
  <si>
    <t>Alternatív energia hasznosítás pályázati önerő</t>
  </si>
  <si>
    <t>Kereskedelemfejlesztést ösztönző CBC-EXPO pályázati önerő</t>
  </si>
  <si>
    <t>CBS Kereskedelmi központ pályázati önerő</t>
  </si>
  <si>
    <t>Románia határon átnyúló közlekedési inf.fejl.városi kerékpárút terv.pály.öne.</t>
  </si>
  <si>
    <t>Régi hulladéklerakó rekultiváció pályázati önerő</t>
  </si>
  <si>
    <t>Határ, ami összeköt pályázati önerő TV Kht támogatása</t>
  </si>
  <si>
    <t>Makói grafikai alkotótelep vándorkiállítása pályázati önerő</t>
  </si>
  <si>
    <t>Erdőtelepítés, erdőszerkezet-átalakítás</t>
  </si>
  <si>
    <t>Norvág Alap pályázati önerő</t>
  </si>
  <si>
    <t>Komplex kerékpárút hálózat tervezése Makó város területén</t>
  </si>
  <si>
    <t>AVOP LEADER</t>
  </si>
  <si>
    <t>Szent István napi ünnepség pályázati pénzeszköz</t>
  </si>
  <si>
    <t>Információs tábla elkészítés pályázati pénzeszköz</t>
  </si>
  <si>
    <t>Az újrakezdés ünnepe pályazati pénzeszköz</t>
  </si>
  <si>
    <t>Földterületek vásárlása szennyvíztisztító telep mellé erdősáv telepítéshez</t>
  </si>
  <si>
    <t>Batyusbál és Idősek Világnapja pályázati pénzeszköz</t>
  </si>
  <si>
    <t>Hagymamesék a Maros-völgyből pályázati pénzeszköz</t>
  </si>
  <si>
    <t>Karácsony 2007. pályázati pénzeszköz</t>
  </si>
  <si>
    <t>HEFOP/2006.2.1.5.</t>
  </si>
  <si>
    <t>Hosszúlejáratú kötelezettség összesen:</t>
  </si>
  <si>
    <t>Közfoglalkoztatás támogatása</t>
  </si>
  <si>
    <t>Máltai Szeretetszolgálat</t>
  </si>
  <si>
    <t>Ápolási díj normatív</t>
  </si>
  <si>
    <t>Szennyvízcsatornázási támogatás</t>
  </si>
  <si>
    <t>Vizitdíj megtérítés</t>
  </si>
  <si>
    <t>Nagymáté Hanna Alapítvány</t>
  </si>
  <si>
    <t>Majorette Egyesület</t>
  </si>
  <si>
    <t>Szakmai munkaközösségvezetők</t>
  </si>
  <si>
    <t>Többcélú Kistérségi Társulás</t>
  </si>
  <si>
    <t>Részben önálló intézmény felhalmozási célú pénzeszközök átvétele</t>
  </si>
  <si>
    <t>Bírság</t>
  </si>
  <si>
    <t>Torna Diákolimpia</t>
  </si>
  <si>
    <t>Átvett pénzeszköz munkáltatói döntéshez</t>
  </si>
  <si>
    <t>Fürdő megvalósíthatósági tanulmányterve</t>
  </si>
  <si>
    <t>Gyermek Pünkösd pályázati péánzeszköz</t>
  </si>
  <si>
    <t>HEFOP 2.2.1. pályázat</t>
  </si>
  <si>
    <t>Szociális területen dolgozó szakemberek képzése a térségben</t>
  </si>
  <si>
    <t>Norvág Alap pályázati önerő (E Önk.inform.</t>
  </si>
  <si>
    <t>TRIPTICHON</t>
  </si>
  <si>
    <t>Kiadás összesen</t>
  </si>
  <si>
    <t>Felhalmozási kiadás összesen</t>
  </si>
  <si>
    <t>Népszavazás</t>
  </si>
  <si>
    <t xml:space="preserve">                                               Részben önálló költségvetési szervek kiadási előirányzatának részletezése</t>
  </si>
  <si>
    <t>2007. év</t>
  </si>
  <si>
    <t xml:space="preserve">Belvárosi Általános Iskola </t>
  </si>
  <si>
    <t>Logopédiai Intézet</t>
  </si>
  <si>
    <t>Részben önálló költségvetési szervek bevételi előirányzatának részletezése</t>
  </si>
  <si>
    <t xml:space="preserve">Saját </t>
  </si>
  <si>
    <t>Állami</t>
  </si>
  <si>
    <t>Önkorm.</t>
  </si>
  <si>
    <t>Átvett</t>
  </si>
  <si>
    <t>Pénzma-</t>
  </si>
  <si>
    <t>Bevétel</t>
  </si>
  <si>
    <t>bevétel</t>
  </si>
  <si>
    <t>támogatás</t>
  </si>
  <si>
    <t>pénz</t>
  </si>
  <si>
    <t>radvány</t>
  </si>
  <si>
    <t>%-a</t>
  </si>
  <si>
    <t>normatíva</t>
  </si>
  <si>
    <t>összeg</t>
  </si>
  <si>
    <t>Ft/mutató</t>
  </si>
  <si>
    <t>Ft-ban</t>
  </si>
  <si>
    <t>A helyi önkormányzat normatív hozzájárulásai</t>
  </si>
  <si>
    <t>1.a.</t>
  </si>
  <si>
    <t>Települési igazgatási, kommunális és sportfeladatok</t>
  </si>
  <si>
    <t>1.b.</t>
  </si>
  <si>
    <t>Hozzájásulás tömegközlekedési feladatokhoz</t>
  </si>
  <si>
    <t>Körzeti igazgatási feladatok</t>
  </si>
  <si>
    <t>2.aa.</t>
  </si>
  <si>
    <t>alap-hozzájárulás</t>
  </si>
  <si>
    <t>2.ab.</t>
  </si>
  <si>
    <t>okmányiroda</t>
  </si>
  <si>
    <t>2.ac.</t>
  </si>
  <si>
    <t xml:space="preserve">gyám feladatokhoz városoknak </t>
  </si>
  <si>
    <t>2.ba.</t>
  </si>
  <si>
    <t xml:space="preserve">építésügyi feladatokhoz városoknak </t>
  </si>
  <si>
    <t>alap</t>
  </si>
  <si>
    <t>2.bb.</t>
  </si>
  <si>
    <t>döntés</t>
  </si>
  <si>
    <t>Lakott külterülettel kapcsolatos feladatok</t>
  </si>
  <si>
    <t>Lakossági tel.foly.hull.ártalmatlanításának támofatása</t>
  </si>
  <si>
    <t>Üdülőhelyi feladatok</t>
  </si>
  <si>
    <t>Pénzbeli szociális juttatások</t>
  </si>
  <si>
    <t>A lakáshoz jutás feladatai</t>
  </si>
  <si>
    <t>Szociális és gyermekjóléti alapszolgáltatási feladatok</t>
  </si>
  <si>
    <t>11.ab.</t>
  </si>
  <si>
    <t>Családsegítés és gyermekjóléti szolgáltatás</t>
  </si>
  <si>
    <t>11.c.</t>
  </si>
  <si>
    <t>Étkeztetés</t>
  </si>
  <si>
    <t>11.d.</t>
  </si>
  <si>
    <t>Házi segítségnyújtás</t>
  </si>
  <si>
    <t>11.e.</t>
  </si>
  <si>
    <t>Jelzőrendszeres házi segítségnyújtás</t>
  </si>
  <si>
    <t>11.f.</t>
  </si>
  <si>
    <t>Tanyagondnoki szolgálat</t>
  </si>
  <si>
    <t>11.g.</t>
  </si>
  <si>
    <t>Támogató szolgálat</t>
  </si>
  <si>
    <t>11.j.</t>
  </si>
  <si>
    <t>Időskorúak nappali intézményi ellátása</t>
  </si>
  <si>
    <t>11.k</t>
  </si>
  <si>
    <t>Hajléktatalanok nappali intézményi ellátása</t>
  </si>
  <si>
    <t>12.bc.</t>
  </si>
  <si>
    <t>Bentlakásos és átmeneti elhelyezést nyújtó intézményi ellátás</t>
  </si>
  <si>
    <t>12.bd.</t>
  </si>
  <si>
    <t>13.</t>
  </si>
  <si>
    <t>Hajléktalanok átmeneti intézményei</t>
  </si>
  <si>
    <t>14.a.</t>
  </si>
  <si>
    <t>Bölcsödei ellátás</t>
  </si>
  <si>
    <t>14.c.</t>
  </si>
  <si>
    <t>Bölcsödei ingyenes intézményi étkeztetés</t>
  </si>
  <si>
    <t xml:space="preserve"> 15.1.1.</t>
  </si>
  <si>
    <t>Óvodai nevelés</t>
  </si>
  <si>
    <t>Alap-hozzájárulás</t>
  </si>
  <si>
    <t>(8 hó)</t>
  </si>
  <si>
    <t>Teljesítménymutató</t>
  </si>
  <si>
    <t xml:space="preserve"> 15.2.</t>
  </si>
  <si>
    <t>1 év</t>
  </si>
  <si>
    <t>(4 hó)</t>
  </si>
  <si>
    <t>2-3 év</t>
  </si>
  <si>
    <t>Iskolai oktatás</t>
  </si>
  <si>
    <t xml:space="preserve"> 15.1.2.1.</t>
  </si>
  <si>
    <t>1-4.évfolyam</t>
  </si>
  <si>
    <t xml:space="preserve"> 15.1.2.2.</t>
  </si>
  <si>
    <t>5-8.évfolyam</t>
  </si>
  <si>
    <t>1. évfolyam</t>
  </si>
  <si>
    <t>5. évfolyam</t>
  </si>
  <si>
    <t>2-3. évfolyam</t>
  </si>
  <si>
    <t>4. évfolyam</t>
  </si>
  <si>
    <t>6. évfolyam</t>
  </si>
  <si>
    <t>7-8. évfolyam</t>
  </si>
  <si>
    <t>Alapfokú művészetoktatás</t>
  </si>
  <si>
    <t xml:space="preserve"> 16.2.1.</t>
  </si>
  <si>
    <t>Zeneművészeti ág</t>
  </si>
  <si>
    <t>8 hó</t>
  </si>
  <si>
    <t>4 hó</t>
  </si>
  <si>
    <t xml:space="preserve"> 16.2.2.</t>
  </si>
  <si>
    <t>Képző- és iparmüvészeti, táncművészeti, szín- és bábművészeti ág</t>
  </si>
  <si>
    <t>első 6 hó</t>
  </si>
  <si>
    <t>más 6 hó</t>
  </si>
  <si>
    <t>Sajátos nevelési igényű gyermekek, tanulók nevelése, oktatása</t>
  </si>
  <si>
    <t>16.4.1.a.</t>
  </si>
  <si>
    <t>Gyógypedagógiai nevelés oktatás</t>
  </si>
  <si>
    <t>magán</t>
  </si>
  <si>
    <t>16.4.1.c.</t>
  </si>
  <si>
    <t>óvoda</t>
  </si>
  <si>
    <t>sajátos</t>
  </si>
  <si>
    <t>isk</t>
  </si>
  <si>
    <t>16.4.1.d.</t>
  </si>
  <si>
    <t>integrált</t>
  </si>
  <si>
    <t>16.5.a.</t>
  </si>
  <si>
    <t>Általános iskolai napközis foglalkozás</t>
  </si>
  <si>
    <t>16.5.b.</t>
  </si>
  <si>
    <t>1-4 évfolyam iskolaotthoni foglalkozás</t>
  </si>
  <si>
    <t xml:space="preserve"> 16.9.</t>
  </si>
  <si>
    <t xml:space="preserve">Hozzáj.pedagógiai szakmai szolgáltatások igénybevételéhez </t>
  </si>
  <si>
    <t>16.11.1.b.</t>
  </si>
  <si>
    <t>Bejáró gyermekek, tanulók ellátása</t>
  </si>
  <si>
    <t>iskola</t>
  </si>
  <si>
    <t xml:space="preserve"> 16.11.2.</t>
  </si>
  <si>
    <t>Intézményfennt.társ.járó gyermekek,tanulók tám.</t>
  </si>
  <si>
    <t xml:space="preserve"> 1-4</t>
  </si>
  <si>
    <t xml:space="preserve"> 5-8</t>
  </si>
  <si>
    <t>Óvodában, iskolában, kollégiumban szervezett intézményi étkeztetés</t>
  </si>
  <si>
    <t xml:space="preserve"> 17.1.</t>
  </si>
  <si>
    <t>50 %-os normatív térítésdíj-kedv.jogosult</t>
  </si>
  <si>
    <t xml:space="preserve">100 %-os normatív térítésdíj-kedv.jogosult </t>
  </si>
  <si>
    <t>17.2.a.</t>
  </si>
  <si>
    <t>Kiegészítő hozzájárulás ingyenes tankönyvellátáshoz</t>
  </si>
  <si>
    <t>17.2.b.</t>
  </si>
  <si>
    <t xml:space="preserve">Általános hozzájárulás a tanulók tankönyvellátásához </t>
  </si>
  <si>
    <t xml:space="preserve"> 18.</t>
  </si>
  <si>
    <t xml:space="preserve">Helyi közművelődési és közgyüjteményi feladatok </t>
  </si>
  <si>
    <t>8.I.1.</t>
  </si>
  <si>
    <t>Pedagógus szakvizsga és továbbképzés támogatása</t>
  </si>
  <si>
    <t>8.I.3.</t>
  </si>
  <si>
    <t>Pedagógiai szakszolgálat</t>
  </si>
  <si>
    <t>8.II.3.</t>
  </si>
  <si>
    <t>Szociális továbbképzés és szakvizsga támogatása</t>
  </si>
  <si>
    <t>A helyi önkormányzatokat megillető SZJA</t>
  </si>
  <si>
    <t>I. Átengedett személyi jövedelemadó</t>
  </si>
  <si>
    <t>III. A települési önkormányzatok jövedelemdifferenciálásának mértéke</t>
  </si>
  <si>
    <t>8.III.1.a.</t>
  </si>
  <si>
    <t>a készenléti szolgálattal rendelkező hivatásos önk.tűzoltóság személyi juttatásaihoz</t>
  </si>
  <si>
    <t>8.III.2.a.</t>
  </si>
  <si>
    <t>a tűzoltólaktanyák üzemeltetéséhez, fenntartásához és intézményi kiadásaihoz</t>
  </si>
  <si>
    <t>8.III.2.b.</t>
  </si>
  <si>
    <t>a tűzoltó járművek üzemeltetéséhez, karbantartásához</t>
  </si>
  <si>
    <t>8.III.2.c.</t>
  </si>
  <si>
    <t>a különleges tű.járm.és speciális szerek kötelező évi rendsz.felülv.és műsz.vizsgájához</t>
  </si>
  <si>
    <t>Helyi önkormányzati hivatásos tűzoltóságok támogatása összesen</t>
  </si>
  <si>
    <t>8.II.2.</t>
  </si>
  <si>
    <t>Önkormányzat által szervezett közfoglalkoztatás támogatása</t>
  </si>
  <si>
    <t>1/1.számú melléklet</t>
  </si>
  <si>
    <t>1/2. számú melléklet</t>
  </si>
  <si>
    <t>Makó Város Önkormányzat bevételi előirányzata</t>
  </si>
  <si>
    <t>1.számú melléklet</t>
  </si>
  <si>
    <t>Normatív hozzájárulások és normatív, kötött felhasználású támogatások</t>
  </si>
  <si>
    <t>2007. évre</t>
  </si>
  <si>
    <t>mutató</t>
  </si>
  <si>
    <t>Helyi Önkormányzat egyes költségvetési kapcs. szárm. bevételei összesen</t>
  </si>
  <si>
    <t>2. számú melléklet</t>
  </si>
  <si>
    <t>Személyi juttatások</t>
  </si>
  <si>
    <t>Támogatás, végleges pe.átadás, egyéb támogatás</t>
  </si>
  <si>
    <t>Ellátottak pénzbeli juttatása</t>
  </si>
  <si>
    <t>Munkaadót terhelő járulékok</t>
  </si>
  <si>
    <t>Dologi, egyéb folyó kiadások</t>
  </si>
  <si>
    <t>Felhalmozási kiadás</t>
  </si>
  <si>
    <t xml:space="preserve">Kiadás összesen </t>
  </si>
  <si>
    <t>2005.évi</t>
  </si>
  <si>
    <t xml:space="preserve">tényleges </t>
  </si>
  <si>
    <t>teljesítés</t>
  </si>
  <si>
    <t>2006. évi</t>
  </si>
  <si>
    <t>várható</t>
  </si>
  <si>
    <t>2007.évi</t>
  </si>
  <si>
    <t xml:space="preserve">eredeti </t>
  </si>
  <si>
    <t>Makó Város Önkormányzat kiadásainak</t>
  </si>
  <si>
    <t>2005. évi tényleges, 2006. évi tárható és 2007. évi eredeti előirányzata</t>
  </si>
  <si>
    <t>Normatíva visszafizetés</t>
  </si>
  <si>
    <t>Makói Hírek megjelentetése</t>
  </si>
  <si>
    <t>Térségek Találkozója Konferencia költségei</t>
  </si>
  <si>
    <t>Makói Útikalauz újraszerkesztése</t>
  </si>
  <si>
    <t>Kötött normatív állami hozzájárulás</t>
  </si>
  <si>
    <t>Lakásalap</t>
  </si>
  <si>
    <t xml:space="preserve">                                           Makó Város Önkormányzat költségvetési szerveinek engedélyezett létszámkerete</t>
  </si>
  <si>
    <t>Intézmény megnevezése</t>
  </si>
  <si>
    <t>Köztisztviselő</t>
  </si>
  <si>
    <t>Választott</t>
  </si>
  <si>
    <t>Szolgálati</t>
  </si>
  <si>
    <t xml:space="preserve">      Közalkalmazottak</t>
  </si>
  <si>
    <t>Munkatörvénykönyve</t>
  </si>
  <si>
    <t>Engedélyezett</t>
  </si>
  <si>
    <t>képviselő</t>
  </si>
  <si>
    <t>t.alá tartozók</t>
  </si>
  <si>
    <t>Közalkalmazott</t>
  </si>
  <si>
    <t>ebből:</t>
  </si>
  <si>
    <t>alá tartozók</t>
  </si>
  <si>
    <t>össz létszám</t>
  </si>
  <si>
    <t>pedagógus</t>
  </si>
  <si>
    <t>fő</t>
  </si>
  <si>
    <t>Közcélúak foglalkoztatása</t>
  </si>
  <si>
    <t>Belv. Ált.Isk.,Alapf.Műv.Int.és Logop.Int.</t>
  </si>
  <si>
    <t>József A. Könyvtár</t>
  </si>
  <si>
    <t>Termál- és Gyógyfürdő</t>
  </si>
  <si>
    <t xml:space="preserve">    Közhasznú foglalkoztatás</t>
  </si>
  <si>
    <t xml:space="preserve">  ebből </t>
  </si>
  <si>
    <t xml:space="preserve"> ebből</t>
  </si>
  <si>
    <t xml:space="preserve">                               4. számú melléklet</t>
  </si>
  <si>
    <t xml:space="preserve">              Makó Város Önkormányzat működési és felhalmozási célú bevételi és</t>
  </si>
  <si>
    <t xml:space="preserve">                                                  kiadási előirányzata mérleg rendszerben </t>
  </si>
  <si>
    <t xml:space="preserve">                                    adatok ezer forintban</t>
  </si>
  <si>
    <t>2006.évi</t>
  </si>
  <si>
    <t>Kiadások</t>
  </si>
  <si>
    <t>eredeti</t>
  </si>
  <si>
    <t>Bevételek</t>
  </si>
  <si>
    <t>Müködési kiadások</t>
  </si>
  <si>
    <t>Intézményi bevétel</t>
  </si>
  <si>
    <t>Sajátos működési bevétel</t>
  </si>
  <si>
    <t>Dologi kiadások</t>
  </si>
  <si>
    <t>Támogatás</t>
  </si>
  <si>
    <t>Ellátottak pénzbeni juttatásai</t>
  </si>
  <si>
    <t>Működési célú pénzeszköz átvétel</t>
  </si>
  <si>
    <t>Pénzeszköz átadás</t>
  </si>
  <si>
    <t>Előző évi pénzmaradvány</t>
  </si>
  <si>
    <t>Társadalom és szoc.pol.juttatások</t>
  </si>
  <si>
    <t>Müködési kiadás összesen:</t>
  </si>
  <si>
    <t>Müködési bevétel összesen:</t>
  </si>
  <si>
    <t>Felhalmozási kiadások</t>
  </si>
  <si>
    <t>Felhalmozási bevételek</t>
  </si>
  <si>
    <t>Felhalmozási, felújítási kiadások</t>
  </si>
  <si>
    <t>Felhalmozási támogatás</t>
  </si>
  <si>
    <t>Felhalmozási célú pénzeszközátadás</t>
  </si>
  <si>
    <t>Felhalmozási és tőke jellegű</t>
  </si>
  <si>
    <t>Felhalmozási célú pénzeszköz átvétel</t>
  </si>
  <si>
    <t>Felhalmozási kölcsön visszatérülés</t>
  </si>
  <si>
    <t>Felhalmozási kiadás összesen:</t>
  </si>
  <si>
    <t>Felhalmozási bevétel összesen:</t>
  </si>
  <si>
    <t>M i n d ö s s z e s e n  :</t>
  </si>
  <si>
    <t xml:space="preserve">   Makó Város Önkormányzat 3 évre épülő működési és felhalmozási célú bevételi és</t>
  </si>
  <si>
    <t>Sajátos működési bevételek</t>
  </si>
  <si>
    <t>Költségvetési támogatás és átengedett SZJA</t>
  </si>
  <si>
    <t>Működési célú pénzeszközátvétel</t>
  </si>
  <si>
    <t>Rövid lejáratú hitel</t>
  </si>
  <si>
    <t>Működési bevételek összesen:</t>
  </si>
  <si>
    <t>Felhalmozási bevételek összesen:</t>
  </si>
  <si>
    <t>Tárgyévi bevételek összesen:</t>
  </si>
  <si>
    <t xml:space="preserve">   2007.év</t>
  </si>
  <si>
    <t xml:space="preserve">   2008. év</t>
  </si>
  <si>
    <t xml:space="preserve">   2009.év</t>
  </si>
  <si>
    <t>6. számú melléklet</t>
  </si>
  <si>
    <t xml:space="preserve">     Makó Város Önkormányzat Polgármesteri Hivatal</t>
  </si>
  <si>
    <t>Várható bevételi és kiadási előirányzatok-felhasználási</t>
  </si>
  <si>
    <t>Sor-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</si>
  <si>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</si>
  <si>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</si>
  <si>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</si>
  <si>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</si>
  <si>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</si>
  <si>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</si>
  <si>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</si>
  <si>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</si>
  <si>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</si>
  <si>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</si>
  <si>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</si>
  <si>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</si>
  <si>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</si>
  <si>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szám</t>
  </si>
  <si>
    <t>Helyi adók</t>
  </si>
  <si>
    <t>Átengedett központi adók</t>
  </si>
  <si>
    <t>Saját bevételek</t>
  </si>
  <si>
    <t>Közp.költségv.hozzájár.és tám.</t>
  </si>
  <si>
    <t>Egyéb (hitel)</t>
  </si>
  <si>
    <t>Előző havi záró pénzállomány</t>
  </si>
  <si>
    <t>Bevételek együtt (1-7-ig)</t>
  </si>
  <si>
    <t>Tartalék felhasználás</t>
  </si>
  <si>
    <t>12.</t>
  </si>
  <si>
    <t>Működési kiadás 9-11-ig)</t>
  </si>
  <si>
    <t>Egyenleg (8-12)</t>
  </si>
  <si>
    <t xml:space="preserve">        ütemterve 2007.</t>
  </si>
  <si>
    <t>7. számú melléklet</t>
  </si>
  <si>
    <t xml:space="preserve">     Makói Cigány Kisebbségi Önkormányzat</t>
  </si>
  <si>
    <t>Központosított támogatás átadása</t>
  </si>
  <si>
    <t>Makó Város Önk.támogatása</t>
  </si>
  <si>
    <t>Bevétel összesen:</t>
  </si>
  <si>
    <t>Személyi jellegű kiadás</t>
  </si>
  <si>
    <t>Járulékok</t>
  </si>
  <si>
    <t>Dologi kiadás</t>
  </si>
  <si>
    <t>Kiadások összesen:</t>
  </si>
  <si>
    <t>8. számú melléklet</t>
  </si>
  <si>
    <t xml:space="preserve">     Makói Román Kisebbségi Önkormányzat</t>
  </si>
  <si>
    <t xml:space="preserve">                     2007. évi előirányzata</t>
  </si>
  <si>
    <t>11. számú melléklet</t>
  </si>
  <si>
    <t>10. számú melléklet</t>
  </si>
  <si>
    <t>"Város a Maros mentén" megjelentetése</t>
  </si>
  <si>
    <t>"Az én városom" megjelelntetése</t>
  </si>
  <si>
    <t>József Attila évforduló</t>
  </si>
  <si>
    <t>Bérlemények üzemeltetése</t>
  </si>
  <si>
    <t>Korona, inkubátorház üzemeltetése</t>
  </si>
  <si>
    <t>Folyékony hulladék kezelés támogatása</t>
  </si>
  <si>
    <t>Makói Ipartestület Péger Antal Filmszínház támogatása</t>
  </si>
  <si>
    <t>Makói Román Kisebbségi Önkormányzat támogatása</t>
  </si>
  <si>
    <t>Makói Cigány Kisebbségi Önkormányzat támogatása</t>
  </si>
  <si>
    <t>12. számú melléklet</t>
  </si>
  <si>
    <t xml:space="preserve">                                              Makó Város Önkormányzat működési és felhalmozási célú bevételeinek és kiadásainak </t>
  </si>
  <si>
    <t>tényleges</t>
  </si>
  <si>
    <t>Működési hitel</t>
  </si>
  <si>
    <t>Önkormányzati beruházások</t>
  </si>
  <si>
    <t>Felhalmozási célú átvett pénzeszköz</t>
  </si>
  <si>
    <t>Felhalmozási pénzeszköz maradvány</t>
  </si>
  <si>
    <t>2005. év tényleges, 2006. várható és 2007. eredeti előirányzata mérleg rendszerben</t>
  </si>
  <si>
    <t>Makó és Térsége Önkormányzati Területfejlesztési Társulása</t>
  </si>
  <si>
    <t>Makói Kistérség Többcélú Társulása</t>
  </si>
  <si>
    <t>Önk.Társ.Makó város és térsége szennyvízcsat.és szennyvíztiszt.T.</t>
  </si>
  <si>
    <t>III.</t>
  </si>
  <si>
    <t>Működési bevétel</t>
  </si>
  <si>
    <t>Termőföld bérbeadásából származó SZJA</t>
  </si>
  <si>
    <t>Belső ellenőrzési társulások támogatása</t>
  </si>
  <si>
    <t>Kiegészítő támogatás bérkiadáshoz</t>
  </si>
  <si>
    <t>Központosított támogatás</t>
  </si>
  <si>
    <t>Egyéb központi támogatás</t>
  </si>
  <si>
    <t>Működésképtelen önk.egyéb támogatása</t>
  </si>
  <si>
    <t>Helyi önk.fejl.és vis maior feladatok támogatása</t>
  </si>
  <si>
    <t>Felhalmozási bevétel</t>
  </si>
  <si>
    <t>Önálló intézmény felhalmozási célú pénzeszköz átvétele</t>
  </si>
  <si>
    <t>Felhalmozási célú átvett pénzeszköze</t>
  </si>
  <si>
    <t>Függő, kiegyenlítő, átfutó bevétel</t>
  </si>
  <si>
    <t>2004.évi veszteség</t>
  </si>
  <si>
    <t>Műsorszóráshoz szüks.eszközök</t>
  </si>
  <si>
    <t>Vöröskereszt</t>
  </si>
  <si>
    <t>MSVSE Sakk Szakosztály</t>
  </si>
  <si>
    <t>Egyházak SAPARD kezességvállalása</t>
  </si>
  <si>
    <t>Újvárosi Református Egyházközség</t>
  </si>
  <si>
    <t>Kátyúzási pályázat önerő átadása</t>
  </si>
  <si>
    <t>Makó és Térsége Szúnyoggyérítési Társulás</t>
  </si>
  <si>
    <t>Gyermekétkeztetés támogatása</t>
  </si>
  <si>
    <t>Kárpátmedencében élő Magyarok támogatása</t>
  </si>
  <si>
    <t>Videó-műhely</t>
  </si>
  <si>
    <t>Állatvédő Egyesület támogatása</t>
  </si>
  <si>
    <t>Marosvidék Baraáti Társaság</t>
  </si>
  <si>
    <t>Nagycsaládosok Egyesülete</t>
  </si>
  <si>
    <t>IRISZ</t>
  </si>
  <si>
    <t xml:space="preserve">Belvárosi Római Katolikus Egyházközség  támogatása </t>
  </si>
  <si>
    <t>Árvízkárosultak támogatása</t>
  </si>
  <si>
    <t>Megyei Közgy-nek Kórház gép-műszer pály.önerő átadás</t>
  </si>
  <si>
    <t>Korona szálló korszerűsítése II.ütem</t>
  </si>
  <si>
    <t>Kossuth szobor áthelyezése</t>
  </si>
  <si>
    <t>Telep.r.terv szab.terv és helyi építész.szab.</t>
  </si>
  <si>
    <t>Bethlen u.csap-és belvízelv.csat.felúj.I.ütem</t>
  </si>
  <si>
    <t>Kálvin téri orvosi rendelő fűtésfelújítása</t>
  </si>
  <si>
    <t>Városi tul.lévő középületek külső megjelenésének</t>
  </si>
  <si>
    <t>megóvása,hosszútávú állagvédelmük biztosítása</t>
  </si>
  <si>
    <t>Ipari Parkban belső úthálózat I.ütemének kiépítése</t>
  </si>
  <si>
    <t>Álmási Isk épület felújítása, tanulásfejlesztés</t>
  </si>
  <si>
    <t>Városháza főép.talajnedv.ell.szig.utc.homl.felúj.</t>
  </si>
  <si>
    <t>Városháza belső udvar közműveinek rekonstrukciója,</t>
  </si>
  <si>
    <t xml:space="preserve">  kertészeti munkák elvégzése</t>
  </si>
  <si>
    <t>Városháza udvari belső homlokzat felújítása</t>
  </si>
  <si>
    <t>Konferenciák szervezése</t>
  </si>
  <si>
    <t>"ART" Moziterem kialakítása Makó városában pály.önerő</t>
  </si>
  <si>
    <t>Makó és Térsége szennyvízprojekt</t>
  </si>
  <si>
    <t>Ip.park (megosztási rajz,gázmérő)</t>
  </si>
  <si>
    <t>Vízrend. eng. terv</t>
  </si>
  <si>
    <t>Bérlemények felúj.munkahelyteremtésre</t>
  </si>
  <si>
    <t>Sebesség és távolságmérő beszerzése</t>
  </si>
  <si>
    <t>Munkás u.Idősek Klub-nak felúj.bővít.I.üt.</t>
  </si>
  <si>
    <t>Szúnyoggyérítés, fertőtlenítés</t>
  </si>
  <si>
    <t>Szúnyoggyérítés turiszt. Hiv</t>
  </si>
  <si>
    <t>Rendkívüli időjárás okozta kár</t>
  </si>
  <si>
    <t>EU pályázati alap</t>
  </si>
  <si>
    <t>Makó Város Önkormányzat kiadási előirányzata</t>
  </si>
  <si>
    <t>Beruházási kiadások</t>
  </si>
  <si>
    <t>Felújítási kiadások</t>
  </si>
  <si>
    <t>Beruházási kiadás</t>
  </si>
  <si>
    <t>Felújítási kiadás</t>
  </si>
  <si>
    <t>Beruházási kiadás összesen</t>
  </si>
  <si>
    <t>Felújítási kiadás összesen</t>
  </si>
  <si>
    <t>Felhalmozásra átadott pénzeszköz</t>
  </si>
  <si>
    <t xml:space="preserve">Belterületi járdák felújítása IV. </t>
  </si>
  <si>
    <t xml:space="preserve">                        5. számú melléklet</t>
  </si>
  <si>
    <t xml:space="preserve">                  adatok ezer forintban</t>
  </si>
  <si>
    <t>Jogszabályon alapuló hivatali kötelezettségek (ÁFA, isk.tej, stb)</t>
  </si>
  <si>
    <t xml:space="preserve">                   Makó Város Önkormányzat bevételeinek</t>
  </si>
  <si>
    <t>2/2. számú melléklet</t>
  </si>
  <si>
    <t>Egyházközség támogatása</t>
  </si>
  <si>
    <t>Egyes szociális feladatok kieg.támogatása</t>
  </si>
  <si>
    <t>Ped. szakértői díj</t>
  </si>
  <si>
    <t>Ped. szakm szolgálat</t>
  </si>
  <si>
    <t>Gyermek Pünkösd pályázati pénzeszköz</t>
  </si>
  <si>
    <t>Norvág Alap pályázati önerő (E Önk.inform.rendsz.)</t>
  </si>
  <si>
    <t>Ped szakm szolgálat</t>
  </si>
  <si>
    <t>Ped szakértői díj</t>
  </si>
  <si>
    <t>IV.</t>
  </si>
  <si>
    <t>V.</t>
  </si>
  <si>
    <t>VI.</t>
  </si>
  <si>
    <t>VII.</t>
  </si>
  <si>
    <t>VIII.</t>
  </si>
  <si>
    <t xml:space="preserve">  alcím</t>
  </si>
  <si>
    <t>2/1. számú melléklet</t>
  </si>
  <si>
    <t>6/2007.(II.09.)MRKÖ h.alapján</t>
  </si>
  <si>
    <t>6/2007.(II.12.)MCKÖ h.alapján</t>
  </si>
  <si>
    <t>Várható pénzmaradvány</t>
  </si>
  <si>
    <t>Átadott pénzeszköz</t>
  </si>
  <si>
    <t>*</t>
  </si>
  <si>
    <t>* Makó Város Önkormányzata a Makói Cigány Kisebbségi Önkormányzatot 500 e Ft-tal támogatja, így a</t>
  </si>
  <si>
    <t xml:space="preserve">Kisebbségi Önkormányzat </t>
  </si>
  <si>
    <t xml:space="preserve">költségvetési rendeletbe csak az 500 e Ft önkormányzati támogatás lett beállítva előirányzatként, a bevételi </t>
  </si>
  <si>
    <t xml:space="preserve">és kiadási előirányzat 1.188 e Ft főösszeg szerepel, melyből kiadási előirányzatként tartalékba lett helyezve </t>
  </si>
  <si>
    <t>az önkormányzati és az állami támogatás előirányzatának összege.</t>
  </si>
  <si>
    <t>1/2007.(II.15.) Makó ör.</t>
  </si>
  <si>
    <t xml:space="preserve">                                1/2007.(II.15.) Makó ör.</t>
  </si>
  <si>
    <t xml:space="preserve">                        1/2007.(II.15.) Makó ör.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</si>
</sst>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"/>
    <numFmt numFmtId="166" formatCode="0.000"/>
    <numFmt numFmtId="167" formatCode="0.00000"/>
    <numFmt numFmtId="168" formatCode="#,##0.000"/>
    <numFmt numFmtId="169" formatCode="#,##0.0000"/>
    <numFmt numFmtId="170" formatCode="0.000000"/>
    <numFmt numFmtId="171" formatCode="0.0"/>
    <numFmt numFmtId="172" formatCode="[$-40E]yyyy\.\ mmmm\ d\."/>
    <numFmt numFmtId="173" formatCode="[$-40E]mmmm\ d\.;@"/>
    <numFmt numFmtId="174" formatCode="yyyy/mm/dd;@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sz val="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3" fontId="6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4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16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6" fillId="0" borderId="5" xfId="0" applyFont="1" applyFill="1" applyBorder="1" applyAlignment="1">
      <alignment/>
    </xf>
    <xf numFmtId="3" fontId="7" fillId="0" borderId="21" xfId="0" applyNumberFormat="1" applyFont="1" applyBorder="1" applyAlignment="1">
      <alignment horizontal="right"/>
    </xf>
    <xf numFmtId="0" fontId="10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30" xfId="0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174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4" fontId="11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7" fillId="0" borderId="39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3" fontId="7" fillId="0" borderId="3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 horizontal="right"/>
    </xf>
    <xf numFmtId="0" fontId="6" fillId="0" borderId="43" xfId="0" applyFont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7" fillId="0" borderId="21" xfId="0" applyNumberFormat="1" applyFont="1" applyFill="1" applyBorder="1" applyAlignment="1">
      <alignment horizontal="center"/>
    </xf>
    <xf numFmtId="3" fontId="7" fillId="0" borderId="20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32" xfId="0" applyFont="1" applyBorder="1" applyAlignment="1">
      <alignment/>
    </xf>
    <xf numFmtId="2" fontId="6" fillId="0" borderId="14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6" fillId="0" borderId="18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40" xfId="0" applyBorder="1" applyAlignment="1">
      <alignment horizontal="left"/>
    </xf>
    <xf numFmtId="4" fontId="6" fillId="0" borderId="21" xfId="0" applyNumberFormat="1" applyFont="1" applyBorder="1" applyAlignment="1">
      <alignment/>
    </xf>
    <xf numFmtId="16" fontId="6" fillId="0" borderId="0" xfId="0" applyNumberFormat="1" applyFont="1" applyBorder="1" applyAlignment="1">
      <alignment/>
    </xf>
    <xf numFmtId="0" fontId="6" fillId="0" borderId="2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7" fillId="0" borderId="20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7" fillId="0" borderId="45" xfId="0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6" fillId="0" borderId="39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0" fontId="0" fillId="0" borderId="21" xfId="0" applyFill="1" applyBorder="1" applyAlignment="1">
      <alignment horizontal="left"/>
    </xf>
    <xf numFmtId="1" fontId="0" fillId="0" borderId="21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21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7" xfId="0" applyFont="1" applyBorder="1" applyAlignment="1">
      <alignment/>
    </xf>
    <xf numFmtId="0" fontId="6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6" xfId="0" applyFont="1" applyBorder="1" applyAlignment="1">
      <alignment/>
    </xf>
    <xf numFmtId="171" fontId="6" fillId="0" borderId="3" xfId="0" applyNumberFormat="1" applyFont="1" applyBorder="1" applyAlignment="1">
      <alignment/>
    </xf>
    <xf numFmtId="171" fontId="6" fillId="0" borderId="21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171" fontId="6" fillId="0" borderId="43" xfId="0" applyNumberFormat="1" applyFont="1" applyBorder="1" applyAlignment="1">
      <alignment/>
    </xf>
    <xf numFmtId="171" fontId="6" fillId="0" borderId="20" xfId="0" applyNumberFormat="1" applyFont="1" applyBorder="1" applyAlignment="1">
      <alignment/>
    </xf>
    <xf numFmtId="171" fontId="6" fillId="0" borderId="22" xfId="0" applyNumberFormat="1" applyFont="1" applyBorder="1" applyAlignment="1">
      <alignment/>
    </xf>
    <xf numFmtId="171" fontId="6" fillId="0" borderId="24" xfId="0" applyNumberFormat="1" applyFont="1" applyBorder="1" applyAlignment="1">
      <alignment/>
    </xf>
    <xf numFmtId="171" fontId="6" fillId="0" borderId="23" xfId="0" applyNumberFormat="1" applyFont="1" applyBorder="1" applyAlignment="1">
      <alignment/>
    </xf>
    <xf numFmtId="171" fontId="6" fillId="0" borderId="41" xfId="0" applyNumberFormat="1" applyFont="1" applyBorder="1" applyAlignment="1">
      <alignment/>
    </xf>
    <xf numFmtId="171" fontId="6" fillId="0" borderId="45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7" fillId="0" borderId="29" xfId="0" applyFont="1" applyBorder="1" applyAlignment="1">
      <alignment/>
    </xf>
    <xf numFmtId="3" fontId="7" fillId="0" borderId="47" xfId="0" applyNumberFormat="1" applyFont="1" applyBorder="1" applyAlignment="1">
      <alignment/>
    </xf>
    <xf numFmtId="3" fontId="6" fillId="0" borderId="47" xfId="0" applyNumberFormat="1" applyFont="1" applyBorder="1" applyAlignment="1">
      <alignment/>
    </xf>
    <xf numFmtId="0" fontId="8" fillId="0" borderId="27" xfId="0" applyFont="1" applyBorder="1" applyAlignment="1">
      <alignment/>
    </xf>
    <xf numFmtId="3" fontId="8" fillId="0" borderId="48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7" fillId="0" borderId="52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6" fillId="0" borderId="52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53" xfId="0" applyFont="1" applyBorder="1" applyAlignment="1">
      <alignment/>
    </xf>
    <xf numFmtId="3" fontId="7" fillId="0" borderId="44" xfId="0" applyNumberFormat="1" applyFont="1" applyBorder="1" applyAlignment="1">
      <alignment/>
    </xf>
    <xf numFmtId="0" fontId="12" fillId="0" borderId="0" xfId="0" applyFont="1" applyAlignment="1">
      <alignment/>
    </xf>
    <xf numFmtId="3" fontId="1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1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2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54" xfId="0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3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55" xfId="0" applyFont="1" applyBorder="1" applyAlignment="1">
      <alignment/>
    </xf>
    <xf numFmtId="3" fontId="15" fillId="0" borderId="11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4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39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3" fontId="7" fillId="0" borderId="29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55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3" fontId="6" fillId="0" borderId="59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6" fillId="0" borderId="60" xfId="0" applyFont="1" applyBorder="1" applyAlignment="1">
      <alignment/>
    </xf>
    <xf numFmtId="0" fontId="2" fillId="0" borderId="0" xfId="0" applyFont="1" applyAlignment="1">
      <alignment/>
    </xf>
    <xf numFmtId="0" fontId="7" fillId="0" borderId="3" xfId="0" applyFont="1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6" fillId="0" borderId="4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6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59" xfId="0" applyFont="1" applyBorder="1" applyAlignment="1">
      <alignment/>
    </xf>
    <xf numFmtId="3" fontId="6" fillId="0" borderId="61" xfId="0" applyNumberFormat="1" applyFont="1" applyBorder="1" applyAlignment="1">
      <alignment/>
    </xf>
    <xf numFmtId="0" fontId="6" fillId="0" borderId="54" xfId="0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38" xfId="0" applyNumberFormat="1" applyFont="1" applyBorder="1" applyAlignment="1">
      <alignment/>
    </xf>
    <xf numFmtId="0" fontId="6" fillId="0" borderId="22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7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3" fontId="6" fillId="0" borderId="2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0" xfId="0" applyFont="1" applyAlignment="1">
      <alignment horizontal="right"/>
    </xf>
    <xf numFmtId="2" fontId="6" fillId="0" borderId="62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3" fontId="6" fillId="0" borderId="12" xfId="0" applyNumberFormat="1" applyFont="1" applyBorder="1" applyAlignment="1">
      <alignment horizontal="right" vertical="top" wrapText="1"/>
    </xf>
    <xf numFmtId="3" fontId="0" fillId="0" borderId="4" xfId="0" applyNumberFormat="1" applyBorder="1" applyAlignment="1">
      <alignment horizontal="right" vertical="top" wrapText="1"/>
    </xf>
    <xf numFmtId="3" fontId="0" fillId="0" borderId="56" xfId="0" applyNumberForma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0" fillId="0" borderId="5" xfId="0" applyNumberFormat="1" applyBorder="1" applyAlignment="1">
      <alignment horizontal="right" vertical="top" wrapText="1"/>
    </xf>
    <xf numFmtId="3" fontId="0" fillId="0" borderId="25" xfId="0" applyNumberFormat="1" applyBorder="1" applyAlignment="1">
      <alignment horizontal="right" vertical="top" wrapText="1"/>
    </xf>
    <xf numFmtId="3" fontId="6" fillId="0" borderId="46" xfId="0" applyNumberFormat="1" applyFont="1" applyBorder="1" applyAlignment="1">
      <alignment horizontal="right" vertical="top" wrapText="1"/>
    </xf>
    <xf numFmtId="3" fontId="0" fillId="0" borderId="43" xfId="0" applyNumberFormat="1" applyBorder="1" applyAlignment="1">
      <alignment horizontal="right" vertical="top" wrapText="1"/>
    </xf>
    <xf numFmtId="3" fontId="0" fillId="0" borderId="55" xfId="0" applyNumberForma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wrapText="1"/>
    </xf>
    <xf numFmtId="3" fontId="0" fillId="0" borderId="4" xfId="0" applyNumberFormat="1" applyBorder="1" applyAlignment="1">
      <alignment horizontal="right" wrapText="1"/>
    </xf>
    <xf numFmtId="3" fontId="0" fillId="0" borderId="56" xfId="0" applyNumberForma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1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4.125" style="19" customWidth="1"/>
    <col min="2" max="2" width="3.875" style="19" customWidth="1"/>
    <col min="3" max="3" width="4.875" style="19" customWidth="1"/>
    <col min="4" max="4" width="49.75390625" style="19" customWidth="1"/>
    <col min="5" max="5" width="17.875" style="20" customWidth="1"/>
    <col min="6" max="6" width="10.25390625" style="1" customWidth="1"/>
    <col min="7" max="7" width="10.875" style="1" bestFit="1" customWidth="1"/>
    <col min="8" max="9" width="9.125" style="12" customWidth="1"/>
    <col min="10" max="10" width="11.625" style="12" customWidth="1"/>
    <col min="11" max="11" width="9.25390625" style="12" customWidth="1"/>
    <col min="12" max="12" width="8.625" style="1" customWidth="1"/>
    <col min="13" max="13" width="9.125" style="1" customWidth="1"/>
    <col min="14" max="14" width="5.00390625" style="1" customWidth="1"/>
    <col min="15" max="15" width="6.625" style="1" customWidth="1"/>
    <col min="16" max="44" width="9.125" style="1" customWidth="1"/>
  </cols>
  <sheetData>
    <row r="1" spans="5:10" ht="12.75">
      <c r="E1" s="21" t="s">
        <v>529</v>
      </c>
      <c r="J1" s="11"/>
    </row>
    <row r="2" spans="5:10" ht="12.75">
      <c r="E2" s="21" t="s">
        <v>781</v>
      </c>
      <c r="J2" s="11"/>
    </row>
    <row r="3" spans="1:16" ht="15.75">
      <c r="A3" s="78"/>
      <c r="B3" s="78"/>
      <c r="C3" s="78"/>
      <c r="D3" s="79" t="s">
        <v>528</v>
      </c>
      <c r="E3" s="39"/>
      <c r="J3" s="14"/>
      <c r="N3" s="7"/>
      <c r="O3" s="7"/>
      <c r="P3" s="7"/>
    </row>
    <row r="4" spans="1:16" ht="15.75">
      <c r="A4" s="78"/>
      <c r="B4" s="78"/>
      <c r="C4" s="78"/>
      <c r="D4" s="79" t="s">
        <v>377</v>
      </c>
      <c r="E4" s="39"/>
      <c r="J4" s="14"/>
      <c r="N4" s="7"/>
      <c r="O4" s="7"/>
      <c r="P4" s="7"/>
    </row>
    <row r="5" spans="1:16" ht="16.5" thickBot="1">
      <c r="A5" s="78"/>
      <c r="B5" s="78"/>
      <c r="C5" s="78"/>
      <c r="E5" s="20" t="s">
        <v>37</v>
      </c>
      <c r="F5" s="10"/>
      <c r="J5" s="14"/>
      <c r="N5" s="7"/>
      <c r="O5" s="7"/>
      <c r="P5" s="7"/>
    </row>
    <row r="6" spans="1:27" ht="12.75">
      <c r="A6" s="62" t="s">
        <v>16</v>
      </c>
      <c r="B6" s="64"/>
      <c r="C6" s="63"/>
      <c r="D6" s="63"/>
      <c r="E6" s="113"/>
      <c r="G6" s="22"/>
      <c r="J6" s="103"/>
      <c r="K6" s="14"/>
      <c r="L6" s="10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2.75">
      <c r="A7" s="65" t="s">
        <v>319</v>
      </c>
      <c r="B7" s="108"/>
      <c r="C7" s="82"/>
      <c r="D7" s="58" t="s">
        <v>317</v>
      </c>
      <c r="E7" s="125">
        <v>2007</v>
      </c>
      <c r="G7" s="22"/>
      <c r="I7" s="103"/>
      <c r="J7" s="14"/>
      <c r="K7" s="103"/>
      <c r="L7" s="14"/>
      <c r="M7" s="10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1" customFormat="1" ht="13.5" thickBot="1">
      <c r="A8" s="66" t="s">
        <v>318</v>
      </c>
      <c r="B8" s="109"/>
      <c r="C8" s="81"/>
      <c r="D8" s="81"/>
      <c r="E8" s="114" t="s">
        <v>183</v>
      </c>
      <c r="G8" s="22"/>
      <c r="H8" s="12"/>
      <c r="I8" s="103"/>
      <c r="J8" s="14"/>
      <c r="K8" s="103"/>
      <c r="L8" s="14"/>
      <c r="M8" s="10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2.75">
      <c r="A9" s="62" t="s">
        <v>18</v>
      </c>
      <c r="B9" s="130"/>
      <c r="C9" s="82"/>
      <c r="D9" s="82"/>
      <c r="E9" s="252"/>
      <c r="F9" s="9"/>
      <c r="G9" s="39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1:27" ht="12.75">
      <c r="A10" s="65"/>
      <c r="B10" s="84"/>
      <c r="C10" s="82"/>
      <c r="D10" s="82"/>
      <c r="E10" s="83"/>
      <c r="F10" s="9"/>
      <c r="G10" s="39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:44" s="5" customFormat="1" ht="12.75">
      <c r="A11" s="65" t="s">
        <v>137</v>
      </c>
      <c r="B11" s="84" t="s">
        <v>186</v>
      </c>
      <c r="C11" s="58"/>
      <c r="D11" s="58"/>
      <c r="E11" s="73">
        <f>SUM(E12:E28)</f>
        <v>239313</v>
      </c>
      <c r="F11" s="11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27" ht="12.75">
      <c r="A12" s="25"/>
      <c r="B12" s="75" t="s">
        <v>19</v>
      </c>
      <c r="C12" s="19" t="s">
        <v>121</v>
      </c>
      <c r="E12" s="68"/>
      <c r="F12" s="11"/>
      <c r="G12" s="60"/>
      <c r="J12" s="11"/>
      <c r="K12" s="11"/>
      <c r="L12" s="11"/>
      <c r="M12" s="11"/>
      <c r="N12" s="11"/>
      <c r="O12" s="11"/>
      <c r="P12" s="20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2.75">
      <c r="A13" s="25"/>
      <c r="B13" s="75" t="s">
        <v>19</v>
      </c>
      <c r="C13" s="19" t="s">
        <v>43</v>
      </c>
      <c r="E13" s="68">
        <v>100</v>
      </c>
      <c r="F13" s="11"/>
      <c r="G13" s="60"/>
      <c r="J13" s="11"/>
      <c r="K13" s="11"/>
      <c r="L13" s="11"/>
      <c r="M13" s="11"/>
      <c r="N13" s="11"/>
      <c r="O13" s="11"/>
      <c r="P13" s="2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2.75">
      <c r="A14" s="25"/>
      <c r="B14" s="75" t="s">
        <v>19</v>
      </c>
      <c r="C14" s="19" t="s">
        <v>95</v>
      </c>
      <c r="E14" s="68">
        <v>1880</v>
      </c>
      <c r="F14" s="11"/>
      <c r="G14" s="60"/>
      <c r="J14" s="11"/>
      <c r="K14" s="11"/>
      <c r="L14" s="11"/>
      <c r="M14" s="11"/>
      <c r="N14" s="11"/>
      <c r="O14" s="11"/>
      <c r="P14" s="2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2.75">
      <c r="A15" s="25"/>
      <c r="B15" s="75" t="s">
        <v>19</v>
      </c>
      <c r="C15" s="19" t="s">
        <v>96</v>
      </c>
      <c r="E15" s="68">
        <v>7157</v>
      </c>
      <c r="F15" s="11"/>
      <c r="G15" s="60"/>
      <c r="J15" s="11"/>
      <c r="K15" s="11"/>
      <c r="L15" s="11"/>
      <c r="M15" s="11"/>
      <c r="N15" s="11"/>
      <c r="O15" s="11"/>
      <c r="P15" s="2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2.75">
      <c r="A16" s="25"/>
      <c r="B16" s="75" t="s">
        <v>28</v>
      </c>
      <c r="C16" s="19" t="s">
        <v>97</v>
      </c>
      <c r="E16" s="68">
        <v>7800</v>
      </c>
      <c r="F16" s="11"/>
      <c r="G16" s="60"/>
      <c r="J16" s="11"/>
      <c r="K16" s="11"/>
      <c r="L16" s="11"/>
      <c r="M16" s="11"/>
      <c r="N16" s="11"/>
      <c r="O16" s="11"/>
      <c r="P16" s="2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2.75">
      <c r="A17" s="25"/>
      <c r="B17" s="75" t="s">
        <v>19</v>
      </c>
      <c r="C17" s="19" t="s">
        <v>98</v>
      </c>
      <c r="E17" s="68">
        <v>3400</v>
      </c>
      <c r="F17" s="11"/>
      <c r="G17" s="60"/>
      <c r="J17" s="11"/>
      <c r="K17" s="11"/>
      <c r="L17" s="11"/>
      <c r="M17" s="11"/>
      <c r="N17" s="11"/>
      <c r="O17" s="11"/>
      <c r="P17" s="2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2.75">
      <c r="A18" s="25"/>
      <c r="B18" s="75" t="s">
        <v>19</v>
      </c>
      <c r="C18" s="19" t="s">
        <v>364</v>
      </c>
      <c r="E18" s="68">
        <v>10000</v>
      </c>
      <c r="F18" s="11"/>
      <c r="G18" s="60"/>
      <c r="J18" s="11"/>
      <c r="K18" s="11"/>
      <c r="L18" s="11"/>
      <c r="M18" s="11"/>
      <c r="N18" s="11"/>
      <c r="O18" s="11"/>
      <c r="P18" s="2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2.75">
      <c r="A19" s="25"/>
      <c r="B19" s="75" t="s">
        <v>35</v>
      </c>
      <c r="C19" s="19" t="s">
        <v>99</v>
      </c>
      <c r="E19" s="68">
        <v>600</v>
      </c>
      <c r="F19" s="11"/>
      <c r="G19" s="60"/>
      <c r="J19" s="11"/>
      <c r="K19" s="11"/>
      <c r="L19" s="11"/>
      <c r="M19" s="11"/>
      <c r="N19" s="11"/>
      <c r="O19" s="11"/>
      <c r="P19" s="2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2.75">
      <c r="A20" s="25"/>
      <c r="B20" s="75" t="s">
        <v>241</v>
      </c>
      <c r="C20" s="19" t="s">
        <v>100</v>
      </c>
      <c r="E20" s="68">
        <v>109000</v>
      </c>
      <c r="F20" s="11"/>
      <c r="G20" s="60"/>
      <c r="J20" s="11"/>
      <c r="K20" s="11"/>
      <c r="L20" s="11"/>
      <c r="M20" s="11"/>
      <c r="N20" s="11"/>
      <c r="O20" s="11"/>
      <c r="P20" s="2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>
      <c r="A21" s="25"/>
      <c r="B21" s="75" t="s">
        <v>241</v>
      </c>
      <c r="C21" s="320" t="s">
        <v>332</v>
      </c>
      <c r="E21" s="68">
        <v>21000</v>
      </c>
      <c r="F21" s="11"/>
      <c r="G21" s="60"/>
      <c r="J21" s="11"/>
      <c r="K21" s="11"/>
      <c r="L21" s="11"/>
      <c r="M21" s="11"/>
      <c r="N21" s="11"/>
      <c r="O21" s="11"/>
      <c r="P21" s="20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>
      <c r="A22" s="25"/>
      <c r="B22" s="75" t="s">
        <v>241</v>
      </c>
      <c r="C22" s="19" t="s">
        <v>143</v>
      </c>
      <c r="E22" s="68">
        <v>1200</v>
      </c>
      <c r="F22" s="11"/>
      <c r="G22" s="60"/>
      <c r="J22" s="11"/>
      <c r="K22" s="11"/>
      <c r="L22" s="11"/>
      <c r="M22" s="11"/>
      <c r="N22" s="11"/>
      <c r="O22" s="11"/>
      <c r="P22" s="2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>
      <c r="A23" s="25"/>
      <c r="B23" s="75" t="s">
        <v>241</v>
      </c>
      <c r="C23" s="19" t="s">
        <v>101</v>
      </c>
      <c r="E23" s="68">
        <v>1176</v>
      </c>
      <c r="F23" s="11"/>
      <c r="G23" s="60"/>
      <c r="J23" s="11"/>
      <c r="K23" s="11"/>
      <c r="L23" s="11"/>
      <c r="M23" s="11"/>
      <c r="N23" s="11"/>
      <c r="O23" s="11"/>
      <c r="P23" s="2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>
      <c r="A24" s="25"/>
      <c r="B24" s="75" t="s">
        <v>241</v>
      </c>
      <c r="C24" s="22" t="s">
        <v>217</v>
      </c>
      <c r="E24" s="68">
        <v>14000</v>
      </c>
      <c r="F24" s="11"/>
      <c r="G24" s="60"/>
      <c r="J24" s="11"/>
      <c r="K24" s="11"/>
      <c r="L24" s="11"/>
      <c r="M24" s="11"/>
      <c r="N24" s="11"/>
      <c r="O24" s="11"/>
      <c r="P24" s="20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25"/>
      <c r="B25" s="75" t="s">
        <v>19</v>
      </c>
      <c r="C25" s="19" t="s">
        <v>102</v>
      </c>
      <c r="E25" s="68">
        <v>25000</v>
      </c>
      <c r="F25" s="11"/>
      <c r="G25" s="60"/>
      <c r="J25" s="11"/>
      <c r="K25" s="11"/>
      <c r="L25" s="11"/>
      <c r="M25" s="11"/>
      <c r="N25" s="11"/>
      <c r="O25" s="11"/>
      <c r="P25" s="20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25"/>
      <c r="B26" s="75" t="s">
        <v>19</v>
      </c>
      <c r="C26" s="19" t="s">
        <v>103</v>
      </c>
      <c r="E26" s="68">
        <v>36000</v>
      </c>
      <c r="F26" s="11"/>
      <c r="G26" s="60"/>
      <c r="J26" s="11"/>
      <c r="K26" s="11"/>
      <c r="L26" s="11"/>
      <c r="M26" s="11"/>
      <c r="N26" s="11"/>
      <c r="O26" s="11"/>
      <c r="P26" s="20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>
      <c r="A27" s="25"/>
      <c r="B27" s="75" t="s">
        <v>19</v>
      </c>
      <c r="C27" s="19" t="s">
        <v>326</v>
      </c>
      <c r="E27" s="68">
        <v>1000</v>
      </c>
      <c r="F27" s="11"/>
      <c r="G27" s="60"/>
      <c r="J27" s="11"/>
      <c r="K27" s="11"/>
      <c r="L27" s="11"/>
      <c r="M27" s="11"/>
      <c r="N27" s="11"/>
      <c r="O27" s="11"/>
      <c r="P27" s="20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2.75">
      <c r="A28" s="25"/>
      <c r="B28" s="75"/>
      <c r="E28" s="68"/>
      <c r="F28" s="11"/>
      <c r="G28" s="60"/>
      <c r="J28" s="11"/>
      <c r="K28" s="11"/>
      <c r="L28" s="11"/>
      <c r="M28" s="11"/>
      <c r="N28" s="11"/>
      <c r="O28" s="11"/>
      <c r="P28" s="2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44" s="5" customFormat="1" ht="12.75">
      <c r="A29" s="65" t="s">
        <v>138</v>
      </c>
      <c r="B29" s="84" t="s">
        <v>187</v>
      </c>
      <c r="C29" s="58"/>
      <c r="D29" s="58"/>
      <c r="E29" s="73">
        <f>SUM(E30:E38)</f>
        <v>262531</v>
      </c>
      <c r="F29" s="1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27" ht="12.75">
      <c r="A30" s="25"/>
      <c r="B30" s="75" t="s">
        <v>19</v>
      </c>
      <c r="C30" s="19" t="s">
        <v>215</v>
      </c>
      <c r="E30" s="68">
        <v>45801</v>
      </c>
      <c r="F30" s="11"/>
      <c r="G30" s="60"/>
      <c r="J30" s="11"/>
      <c r="K30" s="11"/>
      <c r="L30" s="11"/>
      <c r="M30" s="11"/>
      <c r="N30" s="11"/>
      <c r="O30" s="11"/>
      <c r="P30" s="20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2.75">
      <c r="A31" s="25"/>
      <c r="B31" s="75" t="s">
        <v>23</v>
      </c>
      <c r="C31" s="19" t="s">
        <v>54</v>
      </c>
      <c r="E31" s="68">
        <v>14623</v>
      </c>
      <c r="F31" s="11"/>
      <c r="G31" s="60"/>
      <c r="J31" s="11"/>
      <c r="K31" s="11"/>
      <c r="L31" s="11"/>
      <c r="M31" s="11"/>
      <c r="N31" s="11"/>
      <c r="O31" s="11"/>
      <c r="P31" s="20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.75">
      <c r="A32" s="25"/>
      <c r="B32" s="75" t="s">
        <v>31</v>
      </c>
      <c r="C32" s="19" t="s">
        <v>124</v>
      </c>
      <c r="E32" s="68">
        <v>15822</v>
      </c>
      <c r="F32" s="11"/>
      <c r="G32" s="60"/>
      <c r="J32" s="11"/>
      <c r="K32" s="11"/>
      <c r="L32" s="11"/>
      <c r="M32" s="11"/>
      <c r="N32" s="11"/>
      <c r="O32" s="11"/>
      <c r="P32" s="20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2.75">
      <c r="A33" s="25"/>
      <c r="B33" s="75" t="s">
        <v>21</v>
      </c>
      <c r="C33" s="19" t="s">
        <v>24</v>
      </c>
      <c r="E33" s="68">
        <v>17255</v>
      </c>
      <c r="F33" s="11"/>
      <c r="G33" s="60"/>
      <c r="J33" s="11"/>
      <c r="K33" s="11"/>
      <c r="L33" s="11"/>
      <c r="M33" s="11"/>
      <c r="N33" s="11"/>
      <c r="O33" s="11"/>
      <c r="P33" s="2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2.75">
      <c r="A34" s="25"/>
      <c r="B34" s="75" t="s">
        <v>28</v>
      </c>
      <c r="C34" s="19" t="s">
        <v>25</v>
      </c>
      <c r="E34" s="68">
        <v>10845</v>
      </c>
      <c r="F34" s="11"/>
      <c r="G34" s="60"/>
      <c r="J34" s="11"/>
      <c r="K34" s="11"/>
      <c r="L34" s="11"/>
      <c r="M34" s="11"/>
      <c r="N34" s="11"/>
      <c r="O34" s="11"/>
      <c r="P34" s="20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2.75">
      <c r="A35" s="25"/>
      <c r="B35" s="75" t="s">
        <v>35</v>
      </c>
      <c r="C35" s="19" t="s">
        <v>27</v>
      </c>
      <c r="E35" s="68">
        <v>1310</v>
      </c>
      <c r="F35" s="11"/>
      <c r="G35" s="60"/>
      <c r="J35" s="11"/>
      <c r="K35" s="11"/>
      <c r="L35" s="11"/>
      <c r="M35" s="11"/>
      <c r="N35" s="11"/>
      <c r="O35" s="11"/>
      <c r="P35" s="20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2.75">
      <c r="A36" s="25"/>
      <c r="B36" s="75" t="s">
        <v>22</v>
      </c>
      <c r="C36" s="19" t="s">
        <v>52</v>
      </c>
      <c r="E36" s="68">
        <v>79675</v>
      </c>
      <c r="F36" s="11"/>
      <c r="G36" s="60"/>
      <c r="J36" s="11"/>
      <c r="K36" s="11"/>
      <c r="L36" s="11"/>
      <c r="M36" s="11"/>
      <c r="N36" s="11"/>
      <c r="O36" s="11"/>
      <c r="P36" s="20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2.75">
      <c r="A37" s="25"/>
      <c r="B37" s="75" t="s">
        <v>38</v>
      </c>
      <c r="C37" s="19" t="s">
        <v>181</v>
      </c>
      <c r="E37" s="68">
        <v>37200</v>
      </c>
      <c r="F37" s="11"/>
      <c r="G37" s="60"/>
      <c r="J37" s="11"/>
      <c r="K37" s="11"/>
      <c r="L37" s="11"/>
      <c r="M37" s="11"/>
      <c r="N37" s="11"/>
      <c r="O37" s="11"/>
      <c r="P37" s="20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.75">
      <c r="A38" s="25"/>
      <c r="B38" s="75" t="s">
        <v>29</v>
      </c>
      <c r="C38" s="19" t="s">
        <v>53</v>
      </c>
      <c r="E38" s="68">
        <v>40000</v>
      </c>
      <c r="F38" s="11"/>
      <c r="G38" s="60"/>
      <c r="J38" s="11"/>
      <c r="K38" s="11"/>
      <c r="L38" s="11"/>
      <c r="M38" s="11"/>
      <c r="N38" s="11"/>
      <c r="O38" s="11"/>
      <c r="P38" s="20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2.75">
      <c r="A39" s="25"/>
      <c r="B39" s="75"/>
      <c r="E39" s="68"/>
      <c r="F39" s="11"/>
      <c r="G39" s="60"/>
      <c r="J39" s="11"/>
      <c r="K39" s="11"/>
      <c r="L39" s="11"/>
      <c r="M39" s="11"/>
      <c r="N39" s="11"/>
      <c r="O39" s="11"/>
      <c r="P39" s="20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44" s="5" customFormat="1" ht="12.75">
      <c r="A40" s="65" t="s">
        <v>210</v>
      </c>
      <c r="B40" s="84" t="s">
        <v>188</v>
      </c>
      <c r="C40" s="58"/>
      <c r="D40" s="58"/>
      <c r="E40" s="73">
        <f>SUM(E41:E56)</f>
        <v>1990759</v>
      </c>
      <c r="F40" s="1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27" ht="12.75">
      <c r="A41" s="25"/>
      <c r="B41" s="75" t="s">
        <v>109</v>
      </c>
      <c r="E41" s="68"/>
      <c r="F41" s="11"/>
      <c r="G41" s="60"/>
      <c r="J41" s="11"/>
      <c r="K41" s="11"/>
      <c r="L41" s="11"/>
      <c r="M41" s="11"/>
      <c r="N41" s="11"/>
      <c r="O41" s="11"/>
      <c r="P41" s="20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>
      <c r="A42" s="25"/>
      <c r="B42" s="75"/>
      <c r="C42" s="19" t="s">
        <v>144</v>
      </c>
      <c r="E42" s="68">
        <v>90000</v>
      </c>
      <c r="F42" s="11"/>
      <c r="G42" s="60"/>
      <c r="J42" s="11"/>
      <c r="K42" s="11"/>
      <c r="L42" s="11"/>
      <c r="M42" s="11"/>
      <c r="N42" s="11"/>
      <c r="O42" s="11"/>
      <c r="P42" s="2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>
      <c r="A43" s="25"/>
      <c r="B43" s="75"/>
      <c r="C43" s="19" t="s">
        <v>104</v>
      </c>
      <c r="E43" s="68">
        <v>17000</v>
      </c>
      <c r="F43" s="11"/>
      <c r="G43" s="60"/>
      <c r="J43" s="11"/>
      <c r="K43" s="11"/>
      <c r="L43" s="11"/>
      <c r="M43" s="11"/>
      <c r="N43" s="11"/>
      <c r="O43" s="11"/>
      <c r="P43" s="20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>
      <c r="A44" s="25"/>
      <c r="B44" s="75"/>
      <c r="C44" s="19" t="s">
        <v>107</v>
      </c>
      <c r="E44" s="68">
        <v>65000</v>
      </c>
      <c r="F44" s="11"/>
      <c r="G44" s="60"/>
      <c r="J44" s="11"/>
      <c r="K44" s="11"/>
      <c r="L44" s="11"/>
      <c r="M44" s="11"/>
      <c r="N44" s="11"/>
      <c r="O44" s="11"/>
      <c r="P44" s="20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>
      <c r="A45" s="25"/>
      <c r="B45" s="75"/>
      <c r="C45" s="19" t="s">
        <v>105</v>
      </c>
      <c r="E45" s="68">
        <v>1000</v>
      </c>
      <c r="F45" s="11"/>
      <c r="G45" s="60"/>
      <c r="J45" s="11"/>
      <c r="K45" s="11"/>
      <c r="L45" s="11"/>
      <c r="M45" s="11"/>
      <c r="N45" s="11"/>
      <c r="O45" s="11"/>
      <c r="P45" s="20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>
      <c r="A46" s="25"/>
      <c r="B46" s="75"/>
      <c r="C46" s="19" t="s">
        <v>83</v>
      </c>
      <c r="E46" s="68">
        <v>460000</v>
      </c>
      <c r="F46" s="11"/>
      <c r="G46" s="60"/>
      <c r="J46" s="11"/>
      <c r="K46" s="11"/>
      <c r="L46" s="11"/>
      <c r="M46" s="11"/>
      <c r="N46" s="11"/>
      <c r="O46" s="11"/>
      <c r="P46" s="20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>
      <c r="A47" s="25"/>
      <c r="B47" s="75" t="s">
        <v>108</v>
      </c>
      <c r="E47" s="68"/>
      <c r="F47" s="11"/>
      <c r="G47" s="60"/>
      <c r="J47" s="11"/>
      <c r="K47" s="11"/>
      <c r="L47" s="11"/>
      <c r="M47" s="11"/>
      <c r="N47" s="11"/>
      <c r="O47" s="11"/>
      <c r="P47" s="20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.75">
      <c r="A48" s="25"/>
      <c r="B48" s="75"/>
      <c r="C48" s="19" t="s">
        <v>106</v>
      </c>
      <c r="E48" s="68">
        <v>10000</v>
      </c>
      <c r="F48" s="11"/>
      <c r="G48" s="60"/>
      <c r="H48" s="11"/>
      <c r="J48" s="11"/>
      <c r="K48" s="11"/>
      <c r="L48" s="11"/>
      <c r="M48" s="11"/>
      <c r="N48" s="11"/>
      <c r="O48" s="11"/>
      <c r="P48" s="20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25"/>
      <c r="B49" s="75"/>
      <c r="C49" s="19" t="s">
        <v>160</v>
      </c>
      <c r="E49" s="68">
        <v>164477</v>
      </c>
      <c r="F49" s="11"/>
      <c r="G49" s="60"/>
      <c r="J49" s="11"/>
      <c r="K49" s="11"/>
      <c r="L49" s="11"/>
      <c r="M49" s="11"/>
      <c r="N49" s="11"/>
      <c r="O49" s="11"/>
      <c r="P49" s="2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2.75">
      <c r="A50" s="25"/>
      <c r="B50" s="75"/>
      <c r="C50" s="19" t="s">
        <v>110</v>
      </c>
      <c r="E50" s="68">
        <v>456332</v>
      </c>
      <c r="F50" s="11"/>
      <c r="G50" s="60"/>
      <c r="J50" s="11"/>
      <c r="K50" s="11"/>
      <c r="L50" s="11"/>
      <c r="M50" s="11"/>
      <c r="N50" s="11"/>
      <c r="O50" s="11"/>
      <c r="P50" s="20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2.75">
      <c r="A51" s="25"/>
      <c r="B51" s="75"/>
      <c r="C51" s="19" t="s">
        <v>159</v>
      </c>
      <c r="E51" s="68">
        <v>350441</v>
      </c>
      <c r="F51" s="11"/>
      <c r="G51" s="60"/>
      <c r="J51" s="11"/>
      <c r="K51" s="11"/>
      <c r="L51" s="11"/>
      <c r="M51" s="11"/>
      <c r="N51" s="11"/>
      <c r="O51" s="11"/>
      <c r="P51" s="20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>
      <c r="A52" s="25"/>
      <c r="B52" s="75"/>
      <c r="C52" s="19" t="s">
        <v>176</v>
      </c>
      <c r="E52" s="68">
        <v>221286</v>
      </c>
      <c r="F52" s="11"/>
      <c r="G52" s="60"/>
      <c r="J52" s="11"/>
      <c r="K52" s="11"/>
      <c r="L52" s="11"/>
      <c r="M52" s="11"/>
      <c r="N52" s="11"/>
      <c r="O52" s="11"/>
      <c r="P52" s="20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2.75">
      <c r="A53" s="25"/>
      <c r="B53" s="75"/>
      <c r="C53" s="19" t="s">
        <v>84</v>
      </c>
      <c r="E53" s="68">
        <v>140000</v>
      </c>
      <c r="F53" s="11"/>
      <c r="G53" s="60"/>
      <c r="J53" s="11"/>
      <c r="K53" s="11"/>
      <c r="L53" s="11"/>
      <c r="M53" s="11"/>
      <c r="N53" s="11"/>
      <c r="O53" s="11"/>
      <c r="P53" s="20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2.75">
      <c r="A54" s="25"/>
      <c r="B54" s="75" t="s">
        <v>111</v>
      </c>
      <c r="E54" s="68"/>
      <c r="F54" s="11"/>
      <c r="G54" s="60"/>
      <c r="J54" s="11"/>
      <c r="K54" s="11"/>
      <c r="L54" s="11"/>
      <c r="M54" s="11"/>
      <c r="N54" s="11"/>
      <c r="O54" s="11"/>
      <c r="P54" s="20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2.75">
      <c r="A55" s="25"/>
      <c r="B55" s="75"/>
      <c r="C55" s="19" t="s">
        <v>112</v>
      </c>
      <c r="E55" s="68">
        <v>3000</v>
      </c>
      <c r="F55" s="11"/>
      <c r="G55" s="60"/>
      <c r="J55" s="11"/>
      <c r="K55" s="11"/>
      <c r="L55" s="11"/>
      <c r="M55" s="11"/>
      <c r="N55" s="11"/>
      <c r="O55" s="11"/>
      <c r="P55" s="20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2.75">
      <c r="A56" s="25"/>
      <c r="B56" s="75"/>
      <c r="C56" s="19" t="s">
        <v>113</v>
      </c>
      <c r="E56" s="68">
        <v>12223</v>
      </c>
      <c r="F56" s="11"/>
      <c r="G56" s="60"/>
      <c r="J56" s="11"/>
      <c r="K56" s="11"/>
      <c r="L56" s="11"/>
      <c r="M56" s="11"/>
      <c r="N56" s="11"/>
      <c r="O56" s="11"/>
      <c r="P56" s="20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s="1" customFormat="1" ht="12.75">
      <c r="A57" s="25"/>
      <c r="B57" s="75"/>
      <c r="C57" s="19"/>
      <c r="D57" s="19"/>
      <c r="E57" s="68"/>
      <c r="F57" s="11"/>
      <c r="G57" s="60"/>
      <c r="H57" s="12"/>
      <c r="I57" s="12"/>
      <c r="J57" s="11"/>
      <c r="K57" s="11"/>
      <c r="L57" s="11"/>
      <c r="M57" s="11"/>
      <c r="N57" s="11"/>
      <c r="O57" s="11"/>
      <c r="P57" s="20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44" s="5" customFormat="1" ht="12.75">
      <c r="A58" s="65" t="s">
        <v>114</v>
      </c>
      <c r="B58" s="84"/>
      <c r="C58" s="58"/>
      <c r="D58" s="58"/>
      <c r="E58" s="68"/>
      <c r="F58" s="11"/>
      <c r="G58" s="60"/>
      <c r="H58" s="12"/>
      <c r="I58" s="12"/>
      <c r="J58" s="11"/>
      <c r="K58" s="11"/>
      <c r="L58" s="11"/>
      <c r="M58" s="11"/>
      <c r="N58" s="11"/>
      <c r="O58" s="11"/>
      <c r="P58" s="20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s="5" customFormat="1" ht="12.75">
      <c r="A59" s="65" t="s">
        <v>211</v>
      </c>
      <c r="B59" s="84" t="s">
        <v>191</v>
      </c>
      <c r="C59" s="58"/>
      <c r="D59" s="58"/>
      <c r="E59" s="73">
        <f>SUM(E61:E66)</f>
        <v>737850</v>
      </c>
      <c r="F59" s="1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s="5" customFormat="1" ht="12.75">
      <c r="A60" s="65"/>
      <c r="B60" s="75" t="s">
        <v>185</v>
      </c>
      <c r="C60" s="58"/>
      <c r="D60" s="58"/>
      <c r="E60" s="68"/>
      <c r="F60" s="11"/>
      <c r="G60" s="60"/>
      <c r="H60" s="11"/>
      <c r="I60" s="11"/>
      <c r="J60" s="11"/>
      <c r="K60" s="11"/>
      <c r="L60" s="11"/>
      <c r="M60" s="11"/>
      <c r="N60" s="11"/>
      <c r="O60" s="11"/>
      <c r="P60" s="20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27" ht="13.5" thickBot="1">
      <c r="A61" s="116"/>
      <c r="B61" s="76"/>
      <c r="C61" s="41" t="s">
        <v>555</v>
      </c>
      <c r="D61" s="41"/>
      <c r="E61" s="283">
        <v>717745</v>
      </c>
      <c r="F61" s="11"/>
      <c r="G61" s="60"/>
      <c r="J61" s="11"/>
      <c r="K61" s="11"/>
      <c r="L61" s="11"/>
      <c r="M61" s="11"/>
      <c r="N61" s="11"/>
      <c r="O61" s="11"/>
      <c r="P61" s="20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2.75">
      <c r="A62" s="25"/>
      <c r="B62" s="85" t="s">
        <v>184</v>
      </c>
      <c r="E62" s="68"/>
      <c r="F62" s="11"/>
      <c r="G62" s="60"/>
      <c r="J62" s="11"/>
      <c r="K62" s="11"/>
      <c r="L62" s="11"/>
      <c r="M62" s="11"/>
      <c r="N62" s="11"/>
      <c r="O62" s="11"/>
      <c r="P62" s="20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2.75">
      <c r="A63" s="25"/>
      <c r="B63" s="75"/>
      <c r="C63" s="19" t="s">
        <v>182</v>
      </c>
      <c r="E63" s="68">
        <v>9960</v>
      </c>
      <c r="F63" s="11"/>
      <c r="G63" s="60"/>
      <c r="J63" s="11"/>
      <c r="K63" s="11"/>
      <c r="L63" s="11"/>
      <c r="M63" s="11"/>
      <c r="N63" s="11"/>
      <c r="O63" s="11"/>
      <c r="P63" s="20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2.75">
      <c r="A64" s="25"/>
      <c r="B64" s="75"/>
      <c r="C64" s="19" t="s">
        <v>757</v>
      </c>
      <c r="E64" s="68">
        <v>498</v>
      </c>
      <c r="F64" s="11"/>
      <c r="G64" s="60"/>
      <c r="J64" s="11"/>
      <c r="K64" s="11"/>
      <c r="L64" s="11"/>
      <c r="M64" s="11"/>
      <c r="N64" s="11"/>
      <c r="O64" s="11"/>
      <c r="P64" s="20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2.75">
      <c r="A65" s="25"/>
      <c r="B65" s="75"/>
      <c r="C65" s="19" t="s">
        <v>354</v>
      </c>
      <c r="E65" s="68">
        <v>9647</v>
      </c>
      <c r="F65" s="11"/>
      <c r="G65" s="60"/>
      <c r="J65" s="11"/>
      <c r="K65" s="11"/>
      <c r="L65" s="11"/>
      <c r="M65" s="11"/>
      <c r="N65" s="11"/>
      <c r="O65" s="11"/>
      <c r="P65" s="20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2.75">
      <c r="A66" s="25"/>
      <c r="B66" s="75"/>
      <c r="E66" s="68"/>
      <c r="F66" s="11"/>
      <c r="G66" s="60"/>
      <c r="J66" s="11"/>
      <c r="K66" s="11"/>
      <c r="L66" s="11"/>
      <c r="M66" s="11"/>
      <c r="N66" s="11"/>
      <c r="O66" s="11"/>
      <c r="P66" s="20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2.75">
      <c r="A67" s="65"/>
      <c r="B67" s="84" t="s">
        <v>192</v>
      </c>
      <c r="C67" s="82"/>
      <c r="D67" s="82"/>
      <c r="E67" s="86">
        <f>SUM(E68:E71)</f>
        <v>445048</v>
      </c>
      <c r="F67" s="11"/>
      <c r="G67" s="60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 s="2" customFormat="1" ht="12.75">
      <c r="A68" s="25"/>
      <c r="B68" s="87"/>
      <c r="C68" s="19" t="s">
        <v>164</v>
      </c>
      <c r="D68" s="19"/>
      <c r="E68" s="68">
        <v>411847</v>
      </c>
      <c r="F68" s="11"/>
      <c r="G68" s="60"/>
      <c r="H68" s="12"/>
      <c r="I68" s="12"/>
      <c r="J68" s="11"/>
      <c r="K68" s="11"/>
      <c r="L68" s="11"/>
      <c r="M68" s="11"/>
      <c r="N68" s="11"/>
      <c r="O68" s="11"/>
      <c r="P68" s="20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s="2" customFormat="1" ht="12.75">
      <c r="A69" s="25"/>
      <c r="B69" s="87"/>
      <c r="C69" s="22" t="s">
        <v>86</v>
      </c>
      <c r="D69" s="19"/>
      <c r="E69" s="68">
        <v>26225</v>
      </c>
      <c r="F69" s="11"/>
      <c r="G69" s="60"/>
      <c r="H69" s="12"/>
      <c r="I69" s="12"/>
      <c r="J69" s="11"/>
      <c r="K69" s="11"/>
      <c r="L69" s="11"/>
      <c r="M69" s="11"/>
      <c r="N69" s="11"/>
      <c r="O69" s="11"/>
      <c r="P69" s="20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s="2" customFormat="1" ht="12.75">
      <c r="A70" s="25"/>
      <c r="B70" s="87"/>
      <c r="C70" s="22" t="s">
        <v>265</v>
      </c>
      <c r="D70" s="19"/>
      <c r="E70" s="68">
        <v>6976</v>
      </c>
      <c r="F70" s="11"/>
      <c r="G70" s="60"/>
      <c r="H70" s="12"/>
      <c r="I70" s="12"/>
      <c r="J70" s="11"/>
      <c r="K70" s="11"/>
      <c r="L70" s="11"/>
      <c r="M70" s="11"/>
      <c r="N70" s="11"/>
      <c r="O70" s="11"/>
      <c r="P70" s="20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1" customFormat="1" ht="12.75">
      <c r="A71" s="65"/>
      <c r="B71" s="88"/>
      <c r="C71" s="82"/>
      <c r="D71" s="82"/>
      <c r="E71" s="68"/>
      <c r="F71" s="11"/>
      <c r="G71" s="60"/>
      <c r="H71" s="12"/>
      <c r="I71" s="12"/>
      <c r="J71" s="11"/>
      <c r="K71" s="11"/>
      <c r="L71" s="11"/>
      <c r="M71" s="11"/>
      <c r="N71" s="11"/>
      <c r="O71" s="11"/>
      <c r="P71" s="20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44" s="5" customFormat="1" ht="12.75">
      <c r="A72" s="65" t="s">
        <v>122</v>
      </c>
      <c r="B72" s="84"/>
      <c r="C72" s="58"/>
      <c r="D72" s="58"/>
      <c r="E72" s="68"/>
      <c r="F72" s="11"/>
      <c r="G72" s="60"/>
      <c r="H72" s="11"/>
      <c r="I72" s="11"/>
      <c r="J72" s="11"/>
      <c r="K72" s="11"/>
      <c r="L72" s="11"/>
      <c r="M72" s="11"/>
      <c r="N72" s="11"/>
      <c r="O72" s="11"/>
      <c r="P72" s="20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27" ht="12.75">
      <c r="A73" s="65" t="s">
        <v>212</v>
      </c>
      <c r="B73" s="84" t="s">
        <v>193</v>
      </c>
      <c r="E73" s="73">
        <f>SUM(E74:E77)</f>
        <v>180565</v>
      </c>
      <c r="F73" s="1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1:27" ht="12.75">
      <c r="A74" s="25"/>
      <c r="B74" s="75"/>
      <c r="C74" s="19" t="s">
        <v>115</v>
      </c>
      <c r="E74" s="68">
        <v>38800</v>
      </c>
      <c r="F74" s="11"/>
      <c r="G74" s="60"/>
      <c r="J74" s="11"/>
      <c r="K74" s="11"/>
      <c r="L74" s="11"/>
      <c r="M74" s="11"/>
      <c r="N74" s="11"/>
      <c r="O74" s="11"/>
      <c r="P74" s="20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2.75">
      <c r="A75" s="25"/>
      <c r="B75" s="75"/>
      <c r="C75" s="19" t="s">
        <v>238</v>
      </c>
      <c r="E75" s="68">
        <v>31765</v>
      </c>
      <c r="F75" s="11"/>
      <c r="G75" s="60"/>
      <c r="J75" s="11"/>
      <c r="K75" s="11"/>
      <c r="L75" s="11"/>
      <c r="M75" s="11"/>
      <c r="N75" s="11"/>
      <c r="O75" s="11"/>
      <c r="P75" s="20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2.75">
      <c r="A76" s="25"/>
      <c r="B76" s="75"/>
      <c r="C76" s="19" t="s">
        <v>79</v>
      </c>
      <c r="E76" s="68">
        <v>110000</v>
      </c>
      <c r="F76" s="11"/>
      <c r="G76" s="60"/>
      <c r="J76" s="11"/>
      <c r="K76" s="11"/>
      <c r="L76" s="11"/>
      <c r="M76" s="11"/>
      <c r="N76" s="11"/>
      <c r="O76" s="11"/>
      <c r="P76" s="20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2.75">
      <c r="A77" s="25"/>
      <c r="B77" s="75"/>
      <c r="E77" s="68"/>
      <c r="F77" s="11"/>
      <c r="G77" s="60"/>
      <c r="J77" s="11"/>
      <c r="K77" s="11"/>
      <c r="L77" s="11"/>
      <c r="M77" s="11"/>
      <c r="N77" s="11"/>
      <c r="O77" s="11"/>
      <c r="P77" s="20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44" s="5" customFormat="1" ht="12.75">
      <c r="A78" s="65" t="s">
        <v>116</v>
      </c>
      <c r="B78" s="84"/>
      <c r="C78" s="58"/>
      <c r="D78" s="58"/>
      <c r="E78" s="68"/>
      <c r="F78" s="11"/>
      <c r="G78" s="60"/>
      <c r="H78" s="12"/>
      <c r="I78" s="12"/>
      <c r="J78" s="11"/>
      <c r="K78" s="11"/>
      <c r="L78" s="11"/>
      <c r="M78" s="11"/>
      <c r="N78" s="11"/>
      <c r="O78" s="11"/>
      <c r="P78" s="20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s="5" customFormat="1" ht="12.75">
      <c r="A79" s="65" t="s">
        <v>213</v>
      </c>
      <c r="B79" s="84" t="s">
        <v>189</v>
      </c>
      <c r="C79" s="58"/>
      <c r="D79" s="58"/>
      <c r="E79" s="73">
        <f>SUM(E80:E85)</f>
        <v>132119</v>
      </c>
      <c r="F79" s="1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27" ht="12.75">
      <c r="A80" s="25"/>
      <c r="B80" s="75"/>
      <c r="C80" s="19" t="s">
        <v>117</v>
      </c>
      <c r="E80" s="68">
        <v>2400</v>
      </c>
      <c r="F80" s="11"/>
      <c r="G80" s="60"/>
      <c r="J80" s="11"/>
      <c r="K80" s="11"/>
      <c r="L80" s="11"/>
      <c r="M80" s="11"/>
      <c r="N80" s="11"/>
      <c r="O80" s="11"/>
      <c r="P80" s="20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2.75">
      <c r="A81" s="25"/>
      <c r="B81" s="75"/>
      <c r="C81" s="19" t="s">
        <v>94</v>
      </c>
      <c r="E81" s="68">
        <v>57305</v>
      </c>
      <c r="F81" s="11"/>
      <c r="G81" s="20"/>
      <c r="I81" s="14"/>
      <c r="J81" s="11"/>
      <c r="K81" s="11"/>
      <c r="L81" s="11"/>
      <c r="M81" s="11"/>
      <c r="N81" s="11"/>
      <c r="O81" s="11"/>
      <c r="P81" s="20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2.75">
      <c r="A82" s="25"/>
      <c r="B82" s="75"/>
      <c r="C82" s="19" t="s">
        <v>366</v>
      </c>
      <c r="E82" s="68">
        <v>14562</v>
      </c>
      <c r="F82" s="11"/>
      <c r="G82" s="60"/>
      <c r="I82" s="14"/>
      <c r="J82" s="11"/>
      <c r="K82" s="11"/>
      <c r="L82" s="11"/>
      <c r="M82" s="11"/>
      <c r="N82" s="11"/>
      <c r="O82" s="11"/>
      <c r="P82" s="20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2.75">
      <c r="A83" s="25"/>
      <c r="B83" s="75"/>
      <c r="C83" s="19" t="s">
        <v>362</v>
      </c>
      <c r="E83" s="68">
        <v>56639</v>
      </c>
      <c r="F83" s="11"/>
      <c r="G83" s="60"/>
      <c r="I83" s="14"/>
      <c r="J83" s="11"/>
      <c r="K83" s="11"/>
      <c r="L83" s="11"/>
      <c r="M83" s="11"/>
      <c r="N83" s="11"/>
      <c r="O83" s="11"/>
      <c r="P83" s="20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2.75">
      <c r="A84" s="25"/>
      <c r="B84" s="75"/>
      <c r="C84" s="19" t="s">
        <v>236</v>
      </c>
      <c r="E84" s="68">
        <v>1213</v>
      </c>
      <c r="F84" s="11"/>
      <c r="G84" s="60"/>
      <c r="I84" s="14"/>
      <c r="J84" s="11"/>
      <c r="K84" s="11"/>
      <c r="L84" s="11"/>
      <c r="M84" s="11"/>
      <c r="N84" s="11"/>
      <c r="O84" s="11"/>
      <c r="P84" s="20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2.75">
      <c r="A85" s="25"/>
      <c r="B85" s="75"/>
      <c r="E85" s="68"/>
      <c r="F85" s="11"/>
      <c r="G85" s="60"/>
      <c r="I85" s="14"/>
      <c r="J85" s="11"/>
      <c r="K85" s="11"/>
      <c r="L85" s="11"/>
      <c r="M85" s="11"/>
      <c r="N85" s="11"/>
      <c r="O85" s="11"/>
      <c r="P85" s="20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44" s="15" customFormat="1" ht="12.75">
      <c r="A86" s="65"/>
      <c r="B86" s="84" t="s">
        <v>777</v>
      </c>
      <c r="C86" s="58"/>
      <c r="D86" s="58"/>
      <c r="E86" s="73">
        <f>E87+E88</f>
        <v>2280</v>
      </c>
      <c r="F86" s="13"/>
      <c r="G86" s="60"/>
      <c r="H86" s="16"/>
      <c r="I86" s="40"/>
      <c r="J86" s="13"/>
      <c r="K86" s="13"/>
      <c r="L86" s="13"/>
      <c r="M86" s="13"/>
      <c r="N86" s="13"/>
      <c r="O86" s="13"/>
      <c r="P86" s="60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</row>
    <row r="87" spans="1:27" ht="12.75">
      <c r="A87" s="25"/>
      <c r="B87" s="75"/>
      <c r="C87" s="19" t="s">
        <v>136</v>
      </c>
      <c r="E87" s="68">
        <v>1140</v>
      </c>
      <c r="F87" s="11"/>
      <c r="G87" s="60"/>
      <c r="I87" s="14"/>
      <c r="J87" s="11"/>
      <c r="K87" s="11"/>
      <c r="L87" s="11"/>
      <c r="M87" s="11"/>
      <c r="N87" s="11"/>
      <c r="O87" s="11"/>
      <c r="P87" s="20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2.75">
      <c r="A88" s="25"/>
      <c r="B88" s="75"/>
      <c r="C88" s="19" t="s">
        <v>36</v>
      </c>
      <c r="E88" s="68">
        <v>1140</v>
      </c>
      <c r="F88" s="11"/>
      <c r="G88" s="60"/>
      <c r="I88" s="14"/>
      <c r="J88" s="11"/>
      <c r="K88" s="11"/>
      <c r="L88" s="11"/>
      <c r="M88" s="11"/>
      <c r="N88" s="11"/>
      <c r="O88" s="11"/>
      <c r="P88" s="20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>
      <c r="A89" s="25"/>
      <c r="B89" s="75"/>
      <c r="E89" s="68"/>
      <c r="F89" s="11"/>
      <c r="G89" s="60"/>
      <c r="I89" s="14"/>
      <c r="J89" s="11"/>
      <c r="K89" s="11"/>
      <c r="L89" s="11"/>
      <c r="M89" s="11"/>
      <c r="N89" s="11"/>
      <c r="O89" s="11"/>
      <c r="P89" s="20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44" s="5" customFormat="1" ht="12.75">
      <c r="A90" s="65" t="s">
        <v>138</v>
      </c>
      <c r="B90" s="84" t="s">
        <v>190</v>
      </c>
      <c r="C90" s="58"/>
      <c r="D90" s="58"/>
      <c r="E90" s="73">
        <f>SUM(E91:E94)</f>
        <v>55299</v>
      </c>
      <c r="F90" s="1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s="6" customFormat="1" ht="12.75">
      <c r="A91" s="25"/>
      <c r="B91" s="75" t="s">
        <v>22</v>
      </c>
      <c r="C91" s="19" t="s">
        <v>52</v>
      </c>
      <c r="D91" s="19"/>
      <c r="E91" s="68">
        <v>6386</v>
      </c>
      <c r="F91" s="11"/>
      <c r="G91" s="60"/>
      <c r="H91" s="107"/>
      <c r="I91" s="107"/>
      <c r="J91" s="107"/>
      <c r="K91" s="107"/>
      <c r="L91" s="107"/>
      <c r="M91" s="107"/>
      <c r="N91" s="107"/>
      <c r="O91" s="107"/>
      <c r="P91" s="20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104" customFormat="1" ht="12.75">
      <c r="A92" s="25"/>
      <c r="B92" s="75" t="s">
        <v>38</v>
      </c>
      <c r="C92" s="19" t="s">
        <v>181</v>
      </c>
      <c r="D92" s="19"/>
      <c r="E92" s="68">
        <v>46800</v>
      </c>
      <c r="F92" s="11"/>
      <c r="G92" s="60"/>
      <c r="H92" s="105"/>
      <c r="I92" s="105"/>
      <c r="J92" s="107"/>
      <c r="K92" s="107"/>
      <c r="L92" s="107"/>
      <c r="M92" s="107"/>
      <c r="N92" s="107"/>
      <c r="O92" s="107"/>
      <c r="P92" s="20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</row>
    <row r="93" spans="1:44" s="104" customFormat="1" ht="12.75">
      <c r="A93" s="25"/>
      <c r="B93" s="75" t="s">
        <v>30</v>
      </c>
      <c r="C93" s="89" t="s">
        <v>223</v>
      </c>
      <c r="D93" s="19"/>
      <c r="E93" s="68">
        <v>2113</v>
      </c>
      <c r="F93" s="11"/>
      <c r="G93" s="60"/>
      <c r="H93" s="105"/>
      <c r="I93" s="105"/>
      <c r="J93" s="107"/>
      <c r="K93" s="107"/>
      <c r="L93" s="107"/>
      <c r="M93" s="107"/>
      <c r="N93" s="107"/>
      <c r="O93" s="107"/>
      <c r="P93" s="20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</row>
    <row r="94" spans="1:44" s="104" customFormat="1" ht="12.75">
      <c r="A94" s="25"/>
      <c r="B94" s="75"/>
      <c r="C94" s="22"/>
      <c r="D94" s="19"/>
      <c r="E94" s="68"/>
      <c r="F94" s="11"/>
      <c r="G94" s="60"/>
      <c r="H94" s="105"/>
      <c r="I94" s="105"/>
      <c r="J94" s="107"/>
      <c r="K94" s="107"/>
      <c r="L94" s="107"/>
      <c r="M94" s="107"/>
      <c r="N94" s="107"/>
      <c r="O94" s="107"/>
      <c r="P94" s="20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</row>
    <row r="95" spans="1:44" s="15" customFormat="1" ht="12.75">
      <c r="A95" s="65" t="s">
        <v>138</v>
      </c>
      <c r="B95" s="84" t="s">
        <v>363</v>
      </c>
      <c r="C95" s="58"/>
      <c r="D95" s="58"/>
      <c r="E95" s="73">
        <f>SUM(E96:E96)</f>
        <v>19912</v>
      </c>
      <c r="F95" s="11"/>
      <c r="G95" s="60"/>
      <c r="H95" s="16"/>
      <c r="I95" s="16"/>
      <c r="J95" s="13"/>
      <c r="K95" s="13"/>
      <c r="L95" s="13"/>
      <c r="M95" s="13"/>
      <c r="N95" s="13"/>
      <c r="O95" s="13"/>
      <c r="P95" s="60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</row>
    <row r="96" spans="1:44" s="104" customFormat="1" ht="12.75">
      <c r="A96" s="25"/>
      <c r="B96" s="75" t="s">
        <v>30</v>
      </c>
      <c r="C96" s="89" t="s">
        <v>223</v>
      </c>
      <c r="D96" s="19"/>
      <c r="E96" s="68">
        <v>19912</v>
      </c>
      <c r="F96" s="11"/>
      <c r="G96" s="60"/>
      <c r="H96" s="105"/>
      <c r="I96" s="105"/>
      <c r="J96" s="107"/>
      <c r="K96" s="107"/>
      <c r="L96" s="107"/>
      <c r="M96" s="107"/>
      <c r="N96" s="107"/>
      <c r="O96" s="107"/>
      <c r="P96" s="20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</row>
    <row r="97" spans="1:27" ht="12.75">
      <c r="A97" s="25"/>
      <c r="B97" s="75"/>
      <c r="E97" s="68"/>
      <c r="F97" s="11"/>
      <c r="G97" s="60"/>
      <c r="J97" s="11"/>
      <c r="K97" s="11"/>
      <c r="L97" s="11"/>
      <c r="M97" s="11"/>
      <c r="N97" s="11"/>
      <c r="O97" s="11"/>
      <c r="P97" s="20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44" s="5" customFormat="1" ht="12.75">
      <c r="A98" s="65" t="s">
        <v>118</v>
      </c>
      <c r="B98" s="84"/>
      <c r="C98" s="58"/>
      <c r="D98" s="58"/>
      <c r="E98" s="73">
        <f>SUM(E99:E99)</f>
        <v>4460</v>
      </c>
      <c r="F98" s="1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27" ht="12.75">
      <c r="A99" s="65" t="s">
        <v>283</v>
      </c>
      <c r="B99" s="75"/>
      <c r="C99" s="19" t="s">
        <v>120</v>
      </c>
      <c r="E99" s="68">
        <v>4460</v>
      </c>
      <c r="F99" s="11"/>
      <c r="G99" s="60"/>
      <c r="J99" s="11"/>
      <c r="K99" s="11"/>
      <c r="L99" s="11"/>
      <c r="M99" s="11"/>
      <c r="N99" s="11"/>
      <c r="O99" s="11"/>
      <c r="P99" s="20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2.75">
      <c r="A100" s="25"/>
      <c r="B100" s="75"/>
      <c r="E100" s="68"/>
      <c r="F100" s="11"/>
      <c r="G100" s="60"/>
      <c r="J100" s="11"/>
      <c r="K100" s="11"/>
      <c r="L100" s="11"/>
      <c r="M100" s="11"/>
      <c r="N100" s="11"/>
      <c r="O100" s="11"/>
      <c r="P100" s="20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44" s="5" customFormat="1" ht="12.75">
      <c r="A101" s="65" t="s">
        <v>119</v>
      </c>
      <c r="B101" s="84"/>
      <c r="C101" s="58"/>
      <c r="D101" s="58"/>
      <c r="E101" s="68"/>
      <c r="F101" s="11"/>
      <c r="G101" s="60"/>
      <c r="H101" s="12"/>
      <c r="I101" s="12"/>
      <c r="J101" s="11"/>
      <c r="K101" s="11"/>
      <c r="L101" s="11"/>
      <c r="M101" s="11"/>
      <c r="N101" s="11"/>
      <c r="O101" s="11"/>
      <c r="P101" s="20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27" ht="12.75">
      <c r="A102" s="65" t="s">
        <v>283</v>
      </c>
      <c r="B102" s="84" t="s">
        <v>123</v>
      </c>
      <c r="C102" s="58"/>
      <c r="D102" s="58"/>
      <c r="E102" s="73">
        <v>97057</v>
      </c>
      <c r="F102" s="1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</row>
    <row r="103" spans="1:27" ht="12.75">
      <c r="A103" s="65"/>
      <c r="B103" s="75"/>
      <c r="E103" s="68"/>
      <c r="F103" s="11"/>
      <c r="G103" s="60"/>
      <c r="J103" s="11"/>
      <c r="K103" s="11"/>
      <c r="L103" s="11"/>
      <c r="M103" s="11"/>
      <c r="N103" s="11"/>
      <c r="O103" s="11"/>
      <c r="P103" s="20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44" s="15" customFormat="1" ht="12.75">
      <c r="A104" s="65" t="s">
        <v>283</v>
      </c>
      <c r="B104" s="84" t="s">
        <v>194</v>
      </c>
      <c r="C104" s="58"/>
      <c r="D104" s="58"/>
      <c r="E104" s="73">
        <v>165386</v>
      </c>
      <c r="F104" s="13"/>
      <c r="G104" s="60"/>
      <c r="H104" s="16"/>
      <c r="I104" s="40"/>
      <c r="J104" s="13"/>
      <c r="K104" s="13"/>
      <c r="L104" s="13"/>
      <c r="M104" s="13"/>
      <c r="N104" s="13"/>
      <c r="O104" s="13"/>
      <c r="P104" s="60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</row>
    <row r="105" spans="1:27" ht="12.75">
      <c r="A105" s="25"/>
      <c r="B105" s="84"/>
      <c r="C105" s="58"/>
      <c r="D105" s="58"/>
      <c r="E105" s="68"/>
      <c r="F105" s="11"/>
      <c r="G105" s="60"/>
      <c r="J105" s="11"/>
      <c r="K105" s="11"/>
      <c r="L105" s="11"/>
      <c r="M105" s="11"/>
      <c r="N105" s="11"/>
      <c r="O105" s="11"/>
      <c r="P105" s="20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44" s="15" customFormat="1" ht="12.75">
      <c r="A106" s="65" t="s">
        <v>198</v>
      </c>
      <c r="B106" s="84"/>
      <c r="C106" s="58"/>
      <c r="D106" s="58"/>
      <c r="E106" s="68"/>
      <c r="F106" s="11"/>
      <c r="G106" s="60"/>
      <c r="H106" s="12"/>
      <c r="I106" s="12"/>
      <c r="J106" s="11"/>
      <c r="K106" s="11"/>
      <c r="L106" s="11"/>
      <c r="M106" s="11"/>
      <c r="N106" s="11"/>
      <c r="O106" s="11"/>
      <c r="P106" s="20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</row>
    <row r="107" spans="1:44" s="15" customFormat="1" ht="12.75">
      <c r="A107" s="65" t="s">
        <v>284</v>
      </c>
      <c r="B107" s="84" t="s">
        <v>199</v>
      </c>
      <c r="C107" s="58"/>
      <c r="D107" s="58"/>
      <c r="E107" s="73">
        <f>SUM(E108:E112)</f>
        <v>269086</v>
      </c>
      <c r="F107" s="1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</row>
    <row r="108" spans="1:44" s="15" customFormat="1" ht="12.75">
      <c r="A108" s="65"/>
      <c r="B108" s="75" t="s">
        <v>20</v>
      </c>
      <c r="C108" s="19" t="s">
        <v>249</v>
      </c>
      <c r="D108" s="58"/>
      <c r="E108" s="68">
        <v>100</v>
      </c>
      <c r="F108" s="11"/>
      <c r="G108" s="60"/>
      <c r="H108" s="12"/>
      <c r="I108" s="12"/>
      <c r="J108" s="11"/>
      <c r="K108" s="11"/>
      <c r="L108" s="11"/>
      <c r="M108" s="11"/>
      <c r="N108" s="11"/>
      <c r="O108" s="11"/>
      <c r="P108" s="20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</row>
    <row r="109" spans="1:44" s="15" customFormat="1" ht="12.75">
      <c r="A109" s="65"/>
      <c r="B109" s="75" t="s">
        <v>19</v>
      </c>
      <c r="C109" s="22" t="s">
        <v>32</v>
      </c>
      <c r="D109" s="58"/>
      <c r="E109" s="68">
        <v>223574</v>
      </c>
      <c r="F109" s="11"/>
      <c r="G109" s="60"/>
      <c r="H109" s="12"/>
      <c r="I109" s="12"/>
      <c r="J109" s="11"/>
      <c r="K109" s="11"/>
      <c r="L109" s="11"/>
      <c r="M109" s="11"/>
      <c r="N109" s="11"/>
      <c r="O109" s="11"/>
      <c r="P109" s="20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</row>
    <row r="110" spans="1:44" s="15" customFormat="1" ht="12.75">
      <c r="A110" s="65"/>
      <c r="B110" s="75" t="s">
        <v>19</v>
      </c>
      <c r="C110" s="22" t="s">
        <v>556</v>
      </c>
      <c r="D110" s="58"/>
      <c r="E110" s="68">
        <v>45000</v>
      </c>
      <c r="F110" s="11"/>
      <c r="G110" s="60"/>
      <c r="H110" s="12"/>
      <c r="I110" s="12"/>
      <c r="J110" s="11"/>
      <c r="K110" s="11"/>
      <c r="L110" s="11"/>
      <c r="M110" s="11"/>
      <c r="N110" s="11"/>
      <c r="O110" s="11"/>
      <c r="P110" s="20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</row>
    <row r="111" spans="1:44" s="15" customFormat="1" ht="12.75">
      <c r="A111" s="65"/>
      <c r="B111" s="75"/>
      <c r="C111" s="22" t="s">
        <v>136</v>
      </c>
      <c r="D111" s="58"/>
      <c r="E111" s="68">
        <v>364</v>
      </c>
      <c r="F111" s="11"/>
      <c r="G111" s="60"/>
      <c r="H111" s="12"/>
      <c r="I111" s="12"/>
      <c r="J111" s="11"/>
      <c r="K111" s="11"/>
      <c r="L111" s="11"/>
      <c r="M111" s="11"/>
      <c r="N111" s="11"/>
      <c r="O111" s="11"/>
      <c r="P111" s="20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</row>
    <row r="112" spans="1:44" s="15" customFormat="1" ht="12.75">
      <c r="A112" s="65"/>
      <c r="B112" s="75"/>
      <c r="C112" s="22" t="s">
        <v>36</v>
      </c>
      <c r="D112" s="58"/>
      <c r="E112" s="68">
        <v>48</v>
      </c>
      <c r="F112" s="11"/>
      <c r="G112" s="60"/>
      <c r="H112" s="12"/>
      <c r="I112" s="12"/>
      <c r="J112" s="11"/>
      <c r="K112" s="11"/>
      <c r="L112" s="11"/>
      <c r="M112" s="11"/>
      <c r="N112" s="11"/>
      <c r="O112" s="11"/>
      <c r="P112" s="20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</row>
    <row r="113" spans="1:27" s="1" customFormat="1" ht="13.5" thickBot="1">
      <c r="A113" s="25"/>
      <c r="B113" s="76"/>
      <c r="C113" s="19"/>
      <c r="D113" s="19"/>
      <c r="E113" s="68"/>
      <c r="F113" s="11"/>
      <c r="G113" s="60"/>
      <c r="H113" s="12"/>
      <c r="I113" s="12"/>
      <c r="J113" s="11"/>
      <c r="K113" s="11"/>
      <c r="L113" s="11"/>
      <c r="M113" s="11"/>
      <c r="N113" s="11"/>
      <c r="O113" s="11"/>
      <c r="P113" s="20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44" s="5" customFormat="1" ht="13.5" thickBot="1">
      <c r="A114" s="70" t="s">
        <v>125</v>
      </c>
      <c r="B114" s="110"/>
      <c r="C114" s="71"/>
      <c r="D114" s="71"/>
      <c r="E114" s="72">
        <f>SUM(E11+E29+E40+E59+E79+E90+E102+E107+E86)</f>
        <v>3786294</v>
      </c>
      <c r="F114" s="1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s="5" customFormat="1" ht="13.5" thickBot="1">
      <c r="A115" s="65"/>
      <c r="B115" s="84"/>
      <c r="C115" s="58"/>
      <c r="D115" s="58"/>
      <c r="E115" s="73"/>
      <c r="F115" s="1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s="5" customFormat="1" ht="13.5" thickBot="1">
      <c r="A116" s="70" t="s">
        <v>126</v>
      </c>
      <c r="B116" s="110"/>
      <c r="C116" s="71"/>
      <c r="D116" s="71"/>
      <c r="E116" s="72">
        <f>SUM(E67+E73+E95+E98+E104)</f>
        <v>815371</v>
      </c>
      <c r="F116" s="1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s="5" customFormat="1" ht="13.5" thickBot="1">
      <c r="A117" s="65"/>
      <c r="B117" s="84"/>
      <c r="C117" s="58"/>
      <c r="D117" s="58"/>
      <c r="E117" s="73"/>
      <c r="F117" s="1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s="5" customFormat="1" ht="13.5" thickBot="1">
      <c r="A118" s="70" t="s">
        <v>127</v>
      </c>
      <c r="B118" s="110"/>
      <c r="C118" s="71"/>
      <c r="D118" s="71"/>
      <c r="E118" s="72">
        <f>SUM(E114+E116)</f>
        <v>4601665</v>
      </c>
      <c r="F118" s="1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s="5" customFormat="1" ht="12.75">
      <c r="A119" s="58"/>
      <c r="B119" s="58"/>
      <c r="C119" s="58"/>
      <c r="D119" s="58"/>
      <c r="E119" s="60"/>
      <c r="F119" s="8"/>
      <c r="G119" s="8"/>
      <c r="H119" s="11"/>
      <c r="I119" s="11"/>
      <c r="J119" s="11"/>
      <c r="K119" s="11"/>
      <c r="L119" s="8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s="5" customFormat="1" ht="12.75">
      <c r="A120" s="58"/>
      <c r="B120" s="58"/>
      <c r="C120" s="58"/>
      <c r="D120" s="19"/>
      <c r="E120" s="9"/>
      <c r="F120" s="9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s="5" customFormat="1" ht="12.75">
      <c r="A121" s="58"/>
      <c r="B121" s="58"/>
      <c r="C121" s="58"/>
      <c r="D121" s="19"/>
      <c r="E121" s="9"/>
      <c r="F121" s="9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s="5" customFormat="1" ht="12.75">
      <c r="A122" s="58"/>
      <c r="B122" s="58"/>
      <c r="C122" s="58"/>
      <c r="D122" s="19"/>
      <c r="E122" s="9"/>
      <c r="F122" s="9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s="5" customFormat="1" ht="12.75">
      <c r="A123" s="58"/>
      <c r="B123" s="58"/>
      <c r="C123" s="58"/>
      <c r="D123" s="19"/>
      <c r="E123" s="9"/>
      <c r="F123" s="9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s="5" customFormat="1" ht="12.75">
      <c r="A124" s="58"/>
      <c r="B124" s="58"/>
      <c r="C124" s="58"/>
      <c r="D124" s="19"/>
      <c r="E124" s="9"/>
      <c r="F124" s="9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s="5" customFormat="1" ht="12.75">
      <c r="A125" s="58"/>
      <c r="B125" s="58"/>
      <c r="C125" s="58"/>
      <c r="D125" s="19"/>
      <c r="E125" s="9"/>
      <c r="F125" s="9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s="5" customFormat="1" ht="12.75">
      <c r="A126" s="58"/>
      <c r="B126" s="58"/>
      <c r="C126" s="58"/>
      <c r="D126" s="19"/>
      <c r="E126" s="9"/>
      <c r="F126" s="9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s="5" customFormat="1" ht="12.75">
      <c r="A127" s="58"/>
      <c r="B127" s="58"/>
      <c r="C127" s="58"/>
      <c r="D127" s="19"/>
      <c r="E127" s="9"/>
      <c r="F127" s="9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s="5" customFormat="1" ht="12.75">
      <c r="A128" s="58"/>
      <c r="B128" s="58"/>
      <c r="C128" s="58"/>
      <c r="D128" s="19"/>
      <c r="E128" s="9"/>
      <c r="F128" s="9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s="5" customFormat="1" ht="12.75">
      <c r="A129" s="58"/>
      <c r="B129" s="58"/>
      <c r="C129" s="58"/>
      <c r="D129" s="19"/>
      <c r="E129" s="9"/>
      <c r="F129" s="17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s="5" customFormat="1" ht="12.75">
      <c r="A130" s="58"/>
      <c r="B130" s="58"/>
      <c r="C130" s="58"/>
      <c r="D130" s="19"/>
      <c r="E130" s="9"/>
      <c r="F130" s="17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s="5" customFormat="1" ht="12.75">
      <c r="A131" s="58"/>
      <c r="B131" s="58"/>
      <c r="C131" s="58"/>
      <c r="D131" s="19"/>
      <c r="E131" s="9"/>
      <c r="F131" s="17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s="5" customFormat="1" ht="12.75">
      <c r="A132" s="58"/>
      <c r="B132" s="58"/>
      <c r="C132" s="58"/>
      <c r="D132" s="111"/>
      <c r="E132" s="112"/>
      <c r="F132" s="17"/>
      <c r="G132" s="17"/>
      <c r="H132" s="17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4:27" ht="12.75">
      <c r="D133" s="111"/>
      <c r="E133" s="17"/>
      <c r="F133" s="17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4:27" ht="12.75">
      <c r="D134" s="111"/>
      <c r="E134" s="17"/>
      <c r="F134" s="17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4:27" ht="12.75">
      <c r="D135" s="111"/>
      <c r="E135" s="17"/>
      <c r="F135" s="17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4:27" ht="12.75">
      <c r="D136" s="111"/>
      <c r="E136" s="17"/>
      <c r="F136" s="17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4:27" ht="12.75">
      <c r="D137" s="111"/>
      <c r="E137" s="17"/>
      <c r="F137" s="17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4:27" ht="12.75">
      <c r="D138" s="111"/>
      <c r="E138" s="17"/>
      <c r="F138" s="17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4:27" ht="12.75">
      <c r="D139" s="111"/>
      <c r="E139" s="17"/>
      <c r="F139" s="17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4:27" ht="12.75">
      <c r="D140" s="111"/>
      <c r="E140" s="112"/>
      <c r="F140" s="112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5:27" ht="12.75">
      <c r="E141" s="9"/>
      <c r="F141" s="9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5:27" ht="12.75">
      <c r="E142" s="9"/>
      <c r="F142" s="9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5:27" ht="12.75">
      <c r="E143" s="9"/>
      <c r="F143" s="9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5:27" ht="12.75">
      <c r="E144" s="9"/>
      <c r="F144" s="9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5:27" ht="12.75">
      <c r="E145" s="9"/>
      <c r="F145" s="9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5:27" ht="12.75">
      <c r="E146" s="9"/>
      <c r="F146" s="9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5:27" ht="12.75">
      <c r="E147" s="9"/>
      <c r="F147" s="9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5:27" ht="12.75">
      <c r="E148" s="9"/>
      <c r="F148" s="9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5:27" ht="12.75">
      <c r="E149" s="9"/>
      <c r="F149" s="9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5:27" ht="12.75">
      <c r="E150" s="9"/>
      <c r="F150" s="9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5:27" ht="12.75">
      <c r="E151" s="9"/>
      <c r="F151" s="9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5:27" ht="12.75">
      <c r="E152" s="9"/>
      <c r="F152" s="9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5:27" ht="12.75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5:27" ht="12.75">
      <c r="E154" s="9"/>
      <c r="F154" s="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5:27" ht="12.75">
      <c r="E155" s="9"/>
      <c r="F155" s="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5:27" ht="12.75">
      <c r="E156" s="9"/>
      <c r="F156" s="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5:27" ht="12.75">
      <c r="E157" s="9"/>
      <c r="F157" s="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5:27" ht="12.75">
      <c r="E158" s="9"/>
      <c r="F158" s="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5:27" ht="12.75">
      <c r="E159" s="9"/>
      <c r="F159" s="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5:27" ht="12.75">
      <c r="E160" s="9"/>
      <c r="F160" s="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5:27" ht="12.75">
      <c r="E161" s="9"/>
      <c r="F161" s="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5:27" ht="12.75">
      <c r="E162" s="9"/>
      <c r="F162" s="9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5:27" ht="12.75">
      <c r="E163" s="9"/>
      <c r="F163" s="9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5:27" ht="12.75">
      <c r="E164" s="9"/>
      <c r="F164" s="9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 ht="12.75">
      <c r="A165" s="22"/>
      <c r="E165" s="9"/>
      <c r="F165" s="9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 ht="12.75">
      <c r="A166" s="22"/>
      <c r="E166" s="9"/>
      <c r="F166" s="9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 ht="12.75">
      <c r="A167" s="22"/>
      <c r="E167" s="9"/>
      <c r="F167" s="9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 ht="12.75">
      <c r="A168" s="22"/>
      <c r="E168" s="9"/>
      <c r="F168" s="9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 ht="12.75">
      <c r="A169" s="22"/>
      <c r="E169" s="9"/>
      <c r="F169" s="9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1:27" ht="12.75">
      <c r="A170" s="22"/>
      <c r="E170" s="9"/>
      <c r="F170" s="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ht="12.75">
      <c r="A171" s="22"/>
      <c r="E171" s="9"/>
      <c r="F171" s="9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 ht="12.75">
      <c r="A172" s="22"/>
      <c r="E172" s="9"/>
      <c r="F172" s="9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5:27" ht="12.75">
      <c r="E173" s="9"/>
      <c r="F173" s="9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5:27" ht="12.75">
      <c r="E174" s="9"/>
      <c r="F174" s="9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5:27" ht="12.75">
      <c r="E175" s="9"/>
      <c r="F175" s="9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5:27" ht="12.75">
      <c r="E176" s="9"/>
      <c r="F176" s="9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5:27" ht="12.75">
      <c r="E177" s="9"/>
      <c r="F177" s="9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5:27" ht="12.75">
      <c r="E178" s="9"/>
      <c r="F178" s="9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5:27" ht="12.75">
      <c r="E179" s="9"/>
      <c r="F179" s="9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5:27" ht="12.75">
      <c r="E180" s="9"/>
      <c r="F180" s="9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5:27" ht="12.75">
      <c r="E181" s="9"/>
      <c r="F181" s="9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5:27" ht="12.75">
      <c r="E182" s="9"/>
      <c r="F182" s="9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5:27" ht="12.75">
      <c r="E183" s="9"/>
      <c r="F183" s="9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5:27" ht="12.75">
      <c r="E184" s="9"/>
      <c r="F184" s="9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5:27" ht="12.75">
      <c r="E185" s="9"/>
      <c r="F185" s="9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5:27" ht="12.75">
      <c r="E186" s="9"/>
      <c r="F186" s="9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5:27" ht="12.75">
      <c r="E187" s="9"/>
      <c r="F187" s="9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5:27" ht="12.75">
      <c r="E188" s="9"/>
      <c r="F188" s="9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5:27" ht="12.75">
      <c r="E189" s="9"/>
      <c r="F189" s="9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5:27" ht="12.75">
      <c r="E190" s="9"/>
      <c r="F190" s="9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5:27" ht="12.75">
      <c r="E191" s="9"/>
      <c r="F191" s="9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5:27" ht="12.75">
      <c r="E192" s="9"/>
      <c r="F192" s="9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spans="5:27" ht="12.75">
      <c r="E193" s="9"/>
      <c r="F193" s="9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5:27" ht="12.75">
      <c r="E194" s="9"/>
      <c r="F194" s="9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5:27" ht="12.75">
      <c r="E195" s="9"/>
      <c r="F195" s="9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5:27" ht="12.75">
      <c r="E196" s="9"/>
      <c r="F196" s="9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5:27" ht="12.75">
      <c r="E197" s="9"/>
      <c r="F197" s="9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5:27" ht="12.75">
      <c r="E198" s="9"/>
      <c r="F198" s="9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5:27" ht="12.75">
      <c r="E199" s="9"/>
      <c r="F199" s="9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5:27" ht="12.75">
      <c r="E200" s="9"/>
      <c r="F200" s="9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spans="5:27" ht="12.75">
      <c r="E201" s="9"/>
      <c r="F201" s="9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spans="5:27" ht="12.75">
      <c r="E202" s="9"/>
      <c r="F202" s="9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spans="5:8" ht="12.75">
      <c r="E203" s="9"/>
      <c r="F203" s="9"/>
      <c r="G203" s="20"/>
      <c r="H203" s="20"/>
    </row>
    <row r="204" spans="5:8" ht="12.75">
      <c r="E204" s="9"/>
      <c r="F204" s="9"/>
      <c r="G204" s="19"/>
      <c r="H204" s="19"/>
    </row>
    <row r="205" spans="5:8" ht="12.75">
      <c r="E205" s="9"/>
      <c r="F205" s="9"/>
      <c r="G205" s="19"/>
      <c r="H205" s="19"/>
    </row>
    <row r="206" spans="5:8" ht="12.75">
      <c r="E206" s="9"/>
      <c r="F206" s="9"/>
      <c r="G206" s="19"/>
      <c r="H206" s="19"/>
    </row>
    <row r="207" spans="5:8" ht="12.75">
      <c r="E207" s="9"/>
      <c r="G207" s="19"/>
      <c r="H207" s="19"/>
    </row>
    <row r="208" spans="5:8" ht="12.75">
      <c r="E208" s="9"/>
      <c r="G208" s="19"/>
      <c r="H208" s="19"/>
    </row>
    <row r="209" spans="5:7" ht="12.75">
      <c r="E209" s="9"/>
      <c r="G209" s="19"/>
    </row>
    <row r="210" spans="5:7" ht="12.75">
      <c r="E210" s="9"/>
      <c r="G210" s="19"/>
    </row>
    <row r="211" spans="5:7" ht="12.75">
      <c r="E211" s="9"/>
      <c r="G211" s="19"/>
    </row>
    <row r="212" spans="5:7" ht="12.75">
      <c r="E212" s="9"/>
      <c r="G212" s="19"/>
    </row>
    <row r="213" spans="5:7" ht="12.75">
      <c r="E213" s="9"/>
      <c r="G213" s="19"/>
    </row>
    <row r="214" spans="5:7" ht="12.75">
      <c r="E214" s="9"/>
      <c r="G214" s="19"/>
    </row>
    <row r="215" spans="5:7" ht="12.75">
      <c r="E215" s="9"/>
      <c r="G215" s="19"/>
    </row>
    <row r="216" spans="5:7" ht="12.75">
      <c r="E216" s="9"/>
      <c r="G216" s="19"/>
    </row>
    <row r="217" spans="5:7" ht="12.75">
      <c r="E217" s="9"/>
      <c r="G217" s="19"/>
    </row>
    <row r="218" spans="5:7" ht="12.75">
      <c r="E218" s="9"/>
      <c r="G218" s="19"/>
    </row>
    <row r="219" ht="12.75">
      <c r="G219" s="19"/>
    </row>
    <row r="220" ht="12.75">
      <c r="G220" s="19"/>
    </row>
    <row r="221" ht="12.75">
      <c r="G221" s="19"/>
    </row>
    <row r="222" ht="12.75">
      <c r="G222" s="19"/>
    </row>
    <row r="223" ht="12.75">
      <c r="G223" s="19"/>
    </row>
    <row r="224" ht="12.75">
      <c r="G224" s="19"/>
    </row>
    <row r="225" ht="12.75">
      <c r="G225" s="19"/>
    </row>
    <row r="226" ht="12.75">
      <c r="G226" s="19"/>
    </row>
    <row r="227" ht="12.75">
      <c r="G227" s="19"/>
    </row>
    <row r="228" ht="12.75">
      <c r="G228" s="19"/>
    </row>
    <row r="229" ht="12.75">
      <c r="G229" s="19"/>
    </row>
    <row r="230" ht="12.75">
      <c r="G230" s="19"/>
    </row>
    <row r="231" ht="12.75">
      <c r="G231" s="19"/>
    </row>
  </sheetData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"/>
  <sheetViews>
    <sheetView zoomScale="75" zoomScaleNormal="75" workbookViewId="0" topLeftCell="A1">
      <selection activeCell="N6" sqref="N6"/>
    </sheetView>
  </sheetViews>
  <sheetFormatPr defaultColWidth="9.00390625" defaultRowHeight="12.75"/>
  <cols>
    <col min="1" max="1" width="3.875" style="0" customWidth="1"/>
    <col min="2" max="2" width="20.625" style="0" customWidth="1"/>
    <col min="3" max="14" width="8.25390625" style="0" customWidth="1"/>
    <col min="16" max="17" width="9.25390625" style="0" bestFit="1" customWidth="1"/>
  </cols>
  <sheetData>
    <row r="1" spans="1:15" ht="12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18"/>
      <c r="M1" s="21" t="s">
        <v>622</v>
      </c>
      <c r="N1" s="21"/>
      <c r="O1" s="222"/>
    </row>
    <row r="2" spans="1:15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18"/>
      <c r="M2" s="21" t="s">
        <v>781</v>
      </c>
      <c r="N2" s="21"/>
      <c r="O2" s="222"/>
    </row>
    <row r="3" spans="1:15" ht="12.75">
      <c r="A3" s="221"/>
      <c r="B3" s="221"/>
      <c r="C3" s="221"/>
      <c r="D3" s="221"/>
      <c r="E3" s="221"/>
      <c r="F3" s="18" t="s">
        <v>623</v>
      </c>
      <c r="G3" s="18"/>
      <c r="H3" s="18"/>
      <c r="I3" s="18"/>
      <c r="J3" s="18"/>
      <c r="K3" s="18"/>
      <c r="L3" s="221"/>
      <c r="M3" s="221"/>
      <c r="N3" s="18"/>
      <c r="O3" s="223"/>
    </row>
    <row r="4" spans="1:15" ht="12.75">
      <c r="A4" s="221"/>
      <c r="B4" s="221"/>
      <c r="C4" s="221"/>
      <c r="D4" s="221"/>
      <c r="E4" s="221"/>
      <c r="F4" s="18" t="s">
        <v>624</v>
      </c>
      <c r="G4" s="18"/>
      <c r="H4" s="18"/>
      <c r="I4" s="18"/>
      <c r="J4" s="18"/>
      <c r="K4" s="18"/>
      <c r="L4" s="221"/>
      <c r="M4" s="221"/>
      <c r="N4" s="221"/>
      <c r="O4" s="223"/>
    </row>
    <row r="5" spans="1:15" ht="12.75">
      <c r="A5" s="221"/>
      <c r="B5" s="221"/>
      <c r="C5" s="221"/>
      <c r="D5" s="221"/>
      <c r="E5" s="221"/>
      <c r="F5" s="18"/>
      <c r="G5" s="18" t="s">
        <v>651</v>
      </c>
      <c r="H5" s="18"/>
      <c r="I5" s="18"/>
      <c r="J5" s="18"/>
      <c r="K5" s="18"/>
      <c r="L5" s="221"/>
      <c r="M5" s="221"/>
      <c r="N5" s="221"/>
      <c r="O5" s="223"/>
    </row>
    <row r="6" spans="1:15" ht="12.75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3"/>
    </row>
    <row r="7" spans="1:15" ht="13.5" thickBo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 t="s">
        <v>37</v>
      </c>
      <c r="N7" s="221"/>
      <c r="O7" s="223"/>
    </row>
    <row r="8" spans="1:15" ht="12.75">
      <c r="A8" s="224" t="s">
        <v>625</v>
      </c>
      <c r="B8" s="225" t="s">
        <v>17</v>
      </c>
      <c r="C8" s="226" t="s">
        <v>626</v>
      </c>
      <c r="D8" s="226" t="s">
        <v>627</v>
      </c>
      <c r="E8" s="226" t="s">
        <v>628</v>
      </c>
      <c r="F8" s="226" t="s">
        <v>629</v>
      </c>
      <c r="G8" s="226" t="s">
        <v>630</v>
      </c>
      <c r="H8" s="226" t="s">
        <v>631</v>
      </c>
      <c r="I8" s="226" t="s">
        <v>632</v>
      </c>
      <c r="J8" s="226" t="s">
        <v>633</v>
      </c>
      <c r="K8" s="226" t="s">
        <v>634</v>
      </c>
      <c r="L8" s="226" t="s">
        <v>635</v>
      </c>
      <c r="M8" s="226" t="s">
        <v>636</v>
      </c>
      <c r="N8" s="226" t="s">
        <v>637</v>
      </c>
      <c r="O8" s="227" t="s">
        <v>638</v>
      </c>
    </row>
    <row r="9" spans="1:15" ht="12.75">
      <c r="A9" s="228" t="s">
        <v>639</v>
      </c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1"/>
    </row>
    <row r="10" spans="1:17" ht="12.75">
      <c r="A10" s="232" t="s">
        <v>19</v>
      </c>
      <c r="B10" s="233" t="s">
        <v>640</v>
      </c>
      <c r="C10" s="234"/>
      <c r="D10" s="234"/>
      <c r="E10" s="234">
        <v>400000</v>
      </c>
      <c r="F10" s="234"/>
      <c r="G10" s="234"/>
      <c r="H10" s="234"/>
      <c r="I10" s="234"/>
      <c r="J10" s="234"/>
      <c r="K10" s="234">
        <v>383000</v>
      </c>
      <c r="L10" s="234"/>
      <c r="M10" s="234"/>
      <c r="N10" s="234"/>
      <c r="O10" s="235">
        <f aca="true" t="shared" si="0" ref="O10:O21">SUM(C10:N10)</f>
        <v>783000</v>
      </c>
      <c r="Q10" s="4"/>
    </row>
    <row r="11" spans="1:17" ht="12.75">
      <c r="A11" s="232" t="s">
        <v>23</v>
      </c>
      <c r="B11" s="233" t="s">
        <v>641</v>
      </c>
      <c r="C11" s="234">
        <v>183836</v>
      </c>
      <c r="D11" s="234">
        <v>91700</v>
      </c>
      <c r="E11" s="234">
        <v>91700</v>
      </c>
      <c r="F11" s="234">
        <v>91700</v>
      </c>
      <c r="G11" s="234">
        <v>91700</v>
      </c>
      <c r="H11" s="234">
        <v>91700</v>
      </c>
      <c r="I11" s="234">
        <v>91700</v>
      </c>
      <c r="J11" s="234">
        <v>91700</v>
      </c>
      <c r="K11" s="234">
        <v>91700</v>
      </c>
      <c r="L11" s="234">
        <v>91700</v>
      </c>
      <c r="M11" s="234">
        <v>91700</v>
      </c>
      <c r="N11" s="234">
        <v>91700</v>
      </c>
      <c r="O11" s="235">
        <f t="shared" si="0"/>
        <v>1192536</v>
      </c>
      <c r="P11" s="304"/>
      <c r="Q11" s="4"/>
    </row>
    <row r="12" spans="1:17" ht="12.75">
      <c r="A12" s="232" t="s">
        <v>31</v>
      </c>
      <c r="B12" s="233" t="s">
        <v>642</v>
      </c>
      <c r="C12" s="234">
        <v>57000</v>
      </c>
      <c r="D12" s="234">
        <v>57000</v>
      </c>
      <c r="E12" s="234">
        <v>57000</v>
      </c>
      <c r="F12" s="234">
        <v>57000</v>
      </c>
      <c r="G12" s="234">
        <v>57000</v>
      </c>
      <c r="H12" s="234">
        <v>60000</v>
      </c>
      <c r="I12" s="234">
        <v>50000</v>
      </c>
      <c r="J12" s="234">
        <v>55000</v>
      </c>
      <c r="K12" s="234">
        <v>57000</v>
      </c>
      <c r="L12" s="234">
        <v>57000</v>
      </c>
      <c r="M12" s="234">
        <v>59000</v>
      </c>
      <c r="N12" s="234">
        <v>59439</v>
      </c>
      <c r="O12" s="235">
        <f t="shared" si="0"/>
        <v>682439</v>
      </c>
      <c r="P12" s="304"/>
      <c r="Q12" s="4"/>
    </row>
    <row r="13" spans="1:17" ht="12.75">
      <c r="A13" s="232" t="s">
        <v>21</v>
      </c>
      <c r="B13" s="233" t="s">
        <v>643</v>
      </c>
      <c r="C13" s="234">
        <v>182995</v>
      </c>
      <c r="D13" s="234">
        <v>90900</v>
      </c>
      <c r="E13" s="234">
        <v>90900</v>
      </c>
      <c r="F13" s="234">
        <v>90900</v>
      </c>
      <c r="G13" s="234">
        <v>90900</v>
      </c>
      <c r="H13" s="234">
        <v>90900</v>
      </c>
      <c r="I13" s="234">
        <v>90900</v>
      </c>
      <c r="J13" s="234">
        <v>90900</v>
      </c>
      <c r="K13" s="234">
        <v>90900</v>
      </c>
      <c r="L13" s="234">
        <v>90900</v>
      </c>
      <c r="M13" s="234">
        <v>90900</v>
      </c>
      <c r="N13" s="234">
        <v>90900</v>
      </c>
      <c r="O13" s="235">
        <f t="shared" si="0"/>
        <v>1182895</v>
      </c>
      <c r="P13" s="304"/>
      <c r="Q13" s="4"/>
    </row>
    <row r="14" spans="1:17" ht="12.75">
      <c r="A14" s="232" t="s">
        <v>28</v>
      </c>
      <c r="B14" s="233" t="s">
        <v>644</v>
      </c>
      <c r="C14" s="234">
        <v>24000</v>
      </c>
      <c r="D14" s="234">
        <v>24000</v>
      </c>
      <c r="E14" s="234">
        <v>24000</v>
      </c>
      <c r="F14" s="234">
        <v>124000</v>
      </c>
      <c r="G14" s="234">
        <v>150000</v>
      </c>
      <c r="H14" s="234">
        <v>60773</v>
      </c>
      <c r="I14" s="234">
        <v>24000</v>
      </c>
      <c r="J14" s="234">
        <v>24000</v>
      </c>
      <c r="K14" s="234">
        <v>24000</v>
      </c>
      <c r="L14" s="234">
        <v>24000</v>
      </c>
      <c r="M14" s="234">
        <v>24000</v>
      </c>
      <c r="N14" s="234">
        <v>24000</v>
      </c>
      <c r="O14" s="235">
        <f t="shared" si="0"/>
        <v>550773</v>
      </c>
      <c r="P14" s="304"/>
      <c r="Q14" s="4"/>
    </row>
    <row r="15" spans="1:17" ht="12.75">
      <c r="A15" s="232" t="s">
        <v>35</v>
      </c>
      <c r="B15" s="233" t="s">
        <v>94</v>
      </c>
      <c r="C15" s="234"/>
      <c r="D15" s="234">
        <v>100000</v>
      </c>
      <c r="E15" s="234"/>
      <c r="F15" s="234">
        <v>50000</v>
      </c>
      <c r="G15" s="234"/>
      <c r="H15" s="234">
        <v>50000</v>
      </c>
      <c r="I15" s="234"/>
      <c r="J15" s="234">
        <v>7330</v>
      </c>
      <c r="K15" s="234"/>
      <c r="L15" s="234"/>
      <c r="M15" s="234"/>
      <c r="N15" s="234">
        <v>2692</v>
      </c>
      <c r="O15" s="235">
        <f t="shared" si="0"/>
        <v>210022</v>
      </c>
      <c r="P15" s="304"/>
      <c r="Q15" s="4"/>
    </row>
    <row r="16" spans="1:17" ht="12.75">
      <c r="A16" s="232" t="s">
        <v>22</v>
      </c>
      <c r="B16" s="233" t="s">
        <v>645</v>
      </c>
      <c r="C16" s="234"/>
      <c r="D16" s="234">
        <v>147831</v>
      </c>
      <c r="E16" s="234">
        <v>19321</v>
      </c>
      <c r="F16" s="234">
        <v>232921</v>
      </c>
      <c r="G16" s="234">
        <v>216521</v>
      </c>
      <c r="H16" s="234">
        <v>142822</v>
      </c>
      <c r="I16" s="234">
        <v>200004</v>
      </c>
      <c r="J16" s="234">
        <v>156604</v>
      </c>
      <c r="K16" s="234">
        <v>135534</v>
      </c>
      <c r="L16" s="234">
        <v>331675</v>
      </c>
      <c r="M16" s="234">
        <v>289363</v>
      </c>
      <c r="N16" s="234">
        <v>78963</v>
      </c>
      <c r="O16" s="235">
        <f t="shared" si="0"/>
        <v>1951559</v>
      </c>
      <c r="Q16" s="4"/>
    </row>
    <row r="17" spans="1:17" ht="12.75">
      <c r="A17" s="232" t="s">
        <v>38</v>
      </c>
      <c r="B17" s="233" t="s">
        <v>646</v>
      </c>
      <c r="C17" s="234">
        <f>SUM(C10:C16)</f>
        <v>447831</v>
      </c>
      <c r="D17" s="234">
        <f aca="true" t="shared" si="1" ref="D17:N17">SUM(D10:D16)</f>
        <v>511431</v>
      </c>
      <c r="E17" s="234">
        <f>SUM(E10:E16)</f>
        <v>682921</v>
      </c>
      <c r="F17" s="234">
        <f>SUM(F10:F16)</f>
        <v>646521</v>
      </c>
      <c r="G17" s="234">
        <f t="shared" si="1"/>
        <v>606121</v>
      </c>
      <c r="H17" s="234">
        <f t="shared" si="1"/>
        <v>496195</v>
      </c>
      <c r="I17" s="234">
        <f t="shared" si="1"/>
        <v>456604</v>
      </c>
      <c r="J17" s="234">
        <f t="shared" si="1"/>
        <v>425534</v>
      </c>
      <c r="K17" s="234">
        <f t="shared" si="1"/>
        <v>782134</v>
      </c>
      <c r="L17" s="234">
        <f t="shared" si="1"/>
        <v>595275</v>
      </c>
      <c r="M17" s="234">
        <f t="shared" si="1"/>
        <v>554963</v>
      </c>
      <c r="N17" s="234">
        <f t="shared" si="1"/>
        <v>347694</v>
      </c>
      <c r="O17" s="235">
        <f t="shared" si="0"/>
        <v>6553224</v>
      </c>
      <c r="P17" s="234"/>
      <c r="Q17" s="4"/>
    </row>
    <row r="18" spans="1:17" ht="12.75">
      <c r="A18" s="232" t="s">
        <v>29</v>
      </c>
      <c r="B18" s="233" t="s">
        <v>588</v>
      </c>
      <c r="C18" s="234">
        <v>300000</v>
      </c>
      <c r="D18" s="234">
        <v>317671</v>
      </c>
      <c r="E18" s="234">
        <v>300000</v>
      </c>
      <c r="F18" s="234">
        <v>280000</v>
      </c>
      <c r="G18" s="234">
        <v>300000</v>
      </c>
      <c r="H18" s="234">
        <v>280000</v>
      </c>
      <c r="I18" s="234">
        <v>300000</v>
      </c>
      <c r="J18" s="234">
        <v>280000</v>
      </c>
      <c r="K18" s="234">
        <v>285600</v>
      </c>
      <c r="L18" s="234">
        <v>286000</v>
      </c>
      <c r="M18" s="234">
        <v>286000</v>
      </c>
      <c r="N18" s="234">
        <v>346054</v>
      </c>
      <c r="O18" s="235">
        <f t="shared" si="0"/>
        <v>3561325</v>
      </c>
      <c r="P18" s="304"/>
      <c r="Q18" s="4"/>
    </row>
    <row r="19" spans="1:17" ht="12.75">
      <c r="A19" s="232" t="s">
        <v>20</v>
      </c>
      <c r="B19" s="233" t="s">
        <v>647</v>
      </c>
      <c r="C19" s="234"/>
      <c r="D19" s="234">
        <v>24439</v>
      </c>
      <c r="E19" s="234"/>
      <c r="F19" s="234"/>
      <c r="G19" s="234"/>
      <c r="H19" s="234">
        <v>16191</v>
      </c>
      <c r="I19" s="234"/>
      <c r="J19" s="234"/>
      <c r="K19" s="234"/>
      <c r="L19" s="234"/>
      <c r="M19" s="234"/>
      <c r="N19" s="234">
        <v>1640</v>
      </c>
      <c r="O19" s="235">
        <f t="shared" si="0"/>
        <v>42270</v>
      </c>
      <c r="Q19" s="4"/>
    </row>
    <row r="20" spans="1:17" ht="12.75">
      <c r="A20" s="232" t="s">
        <v>30</v>
      </c>
      <c r="B20" s="233" t="s">
        <v>600</v>
      </c>
      <c r="C20" s="234"/>
      <c r="D20" s="234">
        <v>150000</v>
      </c>
      <c r="E20" s="234">
        <v>150000</v>
      </c>
      <c r="F20" s="234">
        <v>150000</v>
      </c>
      <c r="G20" s="234">
        <v>163299</v>
      </c>
      <c r="H20" s="234"/>
      <c r="I20" s="234"/>
      <c r="J20" s="234">
        <v>10000</v>
      </c>
      <c r="K20" s="234">
        <v>164859</v>
      </c>
      <c r="L20" s="234">
        <v>19912</v>
      </c>
      <c r="M20" s="234">
        <v>190000</v>
      </c>
      <c r="N20" s="234"/>
      <c r="O20" s="235">
        <f t="shared" si="0"/>
        <v>998070</v>
      </c>
      <c r="Q20" s="4"/>
    </row>
    <row r="21" spans="1:17" ht="12.75">
      <c r="A21" s="232" t="s">
        <v>648</v>
      </c>
      <c r="B21" s="233" t="s">
        <v>649</v>
      </c>
      <c r="C21" s="234">
        <f aca="true" t="shared" si="2" ref="C21:N21">SUM(C18:C20)</f>
        <v>300000</v>
      </c>
      <c r="D21" s="234">
        <f t="shared" si="2"/>
        <v>492110</v>
      </c>
      <c r="E21" s="234">
        <f t="shared" si="2"/>
        <v>450000</v>
      </c>
      <c r="F21" s="234">
        <f t="shared" si="2"/>
        <v>430000</v>
      </c>
      <c r="G21" s="234">
        <f t="shared" si="2"/>
        <v>463299</v>
      </c>
      <c r="H21" s="234">
        <f t="shared" si="2"/>
        <v>296191</v>
      </c>
      <c r="I21" s="234">
        <f t="shared" si="2"/>
        <v>300000</v>
      </c>
      <c r="J21" s="234">
        <f t="shared" si="2"/>
        <v>290000</v>
      </c>
      <c r="K21" s="234">
        <f t="shared" si="2"/>
        <v>450459</v>
      </c>
      <c r="L21" s="234">
        <f t="shared" si="2"/>
        <v>305912</v>
      </c>
      <c r="M21" s="234">
        <f t="shared" si="2"/>
        <v>476000</v>
      </c>
      <c r="N21" s="234">
        <f t="shared" si="2"/>
        <v>347694</v>
      </c>
      <c r="O21" s="235">
        <f t="shared" si="0"/>
        <v>4601665</v>
      </c>
      <c r="P21" s="234"/>
      <c r="Q21" s="4"/>
    </row>
    <row r="22" spans="1:17" ht="13.5" thickBot="1">
      <c r="A22" s="236" t="s">
        <v>438</v>
      </c>
      <c r="B22" s="237" t="s">
        <v>650</v>
      </c>
      <c r="C22" s="238">
        <f>SUM(C17-C21)</f>
        <v>147831</v>
      </c>
      <c r="D22" s="238">
        <f aca="true" t="shared" si="3" ref="D22:O22">SUM(D17-D21)</f>
        <v>19321</v>
      </c>
      <c r="E22" s="238">
        <f t="shared" si="3"/>
        <v>232921</v>
      </c>
      <c r="F22" s="238">
        <f t="shared" si="3"/>
        <v>216521</v>
      </c>
      <c r="G22" s="238">
        <f t="shared" si="3"/>
        <v>142822</v>
      </c>
      <c r="H22" s="238">
        <f t="shared" si="3"/>
        <v>200004</v>
      </c>
      <c r="I22" s="238">
        <f t="shared" si="3"/>
        <v>156604</v>
      </c>
      <c r="J22" s="238">
        <f t="shared" si="3"/>
        <v>135534</v>
      </c>
      <c r="K22" s="238">
        <f t="shared" si="3"/>
        <v>331675</v>
      </c>
      <c r="L22" s="238">
        <f t="shared" si="3"/>
        <v>289363</v>
      </c>
      <c r="M22" s="238">
        <f t="shared" si="3"/>
        <v>78963</v>
      </c>
      <c r="N22" s="238">
        <f t="shared" si="3"/>
        <v>0</v>
      </c>
      <c r="O22" s="239">
        <f t="shared" si="3"/>
        <v>1951559</v>
      </c>
      <c r="P22" s="234"/>
      <c r="Q22" s="4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F2" sqref="F2"/>
    </sheetView>
  </sheetViews>
  <sheetFormatPr defaultColWidth="9.00390625" defaultRowHeight="12.75"/>
  <sheetData>
    <row r="1" spans="1:7" ht="12.75">
      <c r="A1" s="18"/>
      <c r="B1" s="18"/>
      <c r="C1" s="18"/>
      <c r="D1" s="18"/>
      <c r="E1" s="18"/>
      <c r="F1" s="18" t="s">
        <v>652</v>
      </c>
      <c r="G1" s="18"/>
    </row>
    <row r="2" spans="1:7" ht="12.75">
      <c r="A2" s="18"/>
      <c r="B2" s="18"/>
      <c r="C2" s="18"/>
      <c r="D2" s="18"/>
      <c r="E2" s="18"/>
      <c r="F2" s="21" t="s">
        <v>781</v>
      </c>
      <c r="G2" s="18"/>
    </row>
    <row r="3" spans="1:7" ht="12.75">
      <c r="A3" s="18"/>
      <c r="B3" s="18"/>
      <c r="C3" s="18"/>
      <c r="D3" s="18"/>
      <c r="E3" s="18"/>
      <c r="F3" s="18"/>
      <c r="G3" s="18"/>
    </row>
    <row r="4" spans="1:7" ht="12.75">
      <c r="A4" s="18"/>
      <c r="B4" s="18" t="s">
        <v>653</v>
      </c>
      <c r="C4" s="18"/>
      <c r="D4" s="18"/>
      <c r="E4" s="18"/>
      <c r="F4" s="18"/>
      <c r="G4" s="18"/>
    </row>
    <row r="5" spans="1:7" ht="12.75">
      <c r="A5" s="18"/>
      <c r="B5" s="18" t="s">
        <v>663</v>
      </c>
      <c r="C5" s="18"/>
      <c r="D5" s="18"/>
      <c r="E5" s="18"/>
      <c r="F5" s="18"/>
      <c r="G5" s="18"/>
    </row>
    <row r="6" spans="1:7" ht="12.75">
      <c r="A6" s="18"/>
      <c r="B6" s="18"/>
      <c r="C6" s="18" t="s">
        <v>772</v>
      </c>
      <c r="D6" s="18"/>
      <c r="E6" s="18"/>
      <c r="F6" s="18"/>
      <c r="G6" s="18"/>
    </row>
    <row r="7" spans="1:7" ht="12.75">
      <c r="A7" s="18"/>
      <c r="B7" s="18"/>
      <c r="C7" s="18"/>
      <c r="D7" s="18"/>
      <c r="E7" s="18"/>
      <c r="F7" s="18"/>
      <c r="G7" s="18"/>
    </row>
    <row r="8" spans="1:7" ht="12.75">
      <c r="A8" s="18"/>
      <c r="B8" s="18"/>
      <c r="C8" s="18"/>
      <c r="D8" s="18"/>
      <c r="E8" s="18"/>
      <c r="F8" s="18"/>
      <c r="G8" s="18"/>
    </row>
    <row r="9" spans="1:7" ht="12.75">
      <c r="A9" s="18"/>
      <c r="B9" s="18"/>
      <c r="C9" s="18"/>
      <c r="D9" s="18"/>
      <c r="E9" s="18" t="s">
        <v>37</v>
      </c>
      <c r="F9" s="18"/>
      <c r="G9" s="18"/>
    </row>
    <row r="10" spans="1:7" ht="12.75">
      <c r="A10" s="18" t="s">
        <v>587</v>
      </c>
      <c r="B10" s="18"/>
      <c r="C10" s="18"/>
      <c r="D10" s="18"/>
      <c r="E10" s="18"/>
      <c r="F10" s="18"/>
      <c r="G10" s="18"/>
    </row>
    <row r="11" spans="1:7" ht="12.75">
      <c r="A11" s="18"/>
      <c r="B11" s="18"/>
      <c r="C11" s="18"/>
      <c r="D11" s="18"/>
      <c r="E11" s="18"/>
      <c r="F11" s="18"/>
      <c r="G11" s="321" t="s">
        <v>775</v>
      </c>
    </row>
    <row r="12" spans="1:7" ht="12.75">
      <c r="A12" s="18" t="s">
        <v>654</v>
      </c>
      <c r="B12" s="18"/>
      <c r="C12" s="18"/>
      <c r="D12" s="18"/>
      <c r="E12" s="18">
        <v>640</v>
      </c>
      <c r="F12" s="18"/>
      <c r="G12" s="18">
        <v>640</v>
      </c>
    </row>
    <row r="13" spans="1:7" ht="12.75">
      <c r="A13" s="18" t="s">
        <v>655</v>
      </c>
      <c r="B13" s="18"/>
      <c r="C13" s="18"/>
      <c r="D13" s="18"/>
      <c r="E13" s="18">
        <v>3093</v>
      </c>
      <c r="F13" s="18" t="s">
        <v>775</v>
      </c>
      <c r="G13" s="18">
        <v>500</v>
      </c>
    </row>
    <row r="14" spans="1:7" ht="12.75">
      <c r="A14" s="18" t="s">
        <v>773</v>
      </c>
      <c r="B14" s="18"/>
      <c r="C14" s="18"/>
      <c r="D14" s="18"/>
      <c r="E14" s="18">
        <v>48</v>
      </c>
      <c r="F14" s="18"/>
      <c r="G14" s="18">
        <v>48</v>
      </c>
    </row>
    <row r="15" spans="1:7" ht="12.75">
      <c r="A15" s="18" t="s">
        <v>656</v>
      </c>
      <c r="B15" s="18"/>
      <c r="C15" s="18"/>
      <c r="D15" s="18"/>
      <c r="E15" s="21">
        <f>SUM(E12:E14)</f>
        <v>3781</v>
      </c>
      <c r="F15" s="21"/>
      <c r="G15" s="21">
        <f>SUM(G12:G14)</f>
        <v>1188</v>
      </c>
    </row>
    <row r="16" spans="1:7" ht="12.75">
      <c r="A16" s="18"/>
      <c r="B16" s="18"/>
      <c r="C16" s="18"/>
      <c r="D16" s="18"/>
      <c r="E16" s="18"/>
      <c r="F16" s="18"/>
      <c r="G16" s="18"/>
    </row>
    <row r="17" spans="1:7" ht="12.75">
      <c r="A17" s="18"/>
      <c r="B17" s="18"/>
      <c r="C17" s="18"/>
      <c r="D17" s="18"/>
      <c r="E17" s="18"/>
      <c r="F17" s="18"/>
      <c r="G17" s="18"/>
    </row>
    <row r="18" spans="1:7" ht="12.75">
      <c r="A18" s="18" t="s">
        <v>585</v>
      </c>
      <c r="B18" s="18"/>
      <c r="C18" s="18"/>
      <c r="D18" s="18"/>
      <c r="E18" s="18"/>
      <c r="F18" s="18"/>
      <c r="G18" s="18"/>
    </row>
    <row r="19" spans="1:7" ht="12.75">
      <c r="A19" s="18"/>
      <c r="B19" s="18"/>
      <c r="C19" s="18"/>
      <c r="D19" s="18"/>
      <c r="E19" s="18"/>
      <c r="F19" s="18"/>
      <c r="G19" s="18"/>
    </row>
    <row r="20" spans="1:7" ht="12.75">
      <c r="A20" s="18" t="s">
        <v>657</v>
      </c>
      <c r="B20" s="18"/>
      <c r="C20" s="18"/>
      <c r="D20" s="18"/>
      <c r="E20" s="18">
        <v>1800</v>
      </c>
      <c r="F20" s="18"/>
      <c r="G20" s="18"/>
    </row>
    <row r="21" spans="1:7" ht="12.75">
      <c r="A21" s="18" t="s">
        <v>658</v>
      </c>
      <c r="B21" s="18"/>
      <c r="C21" s="18"/>
      <c r="D21" s="18"/>
      <c r="E21" s="18">
        <v>569</v>
      </c>
      <c r="F21" s="18"/>
      <c r="G21" s="18"/>
    </row>
    <row r="22" spans="1:7" ht="12.75">
      <c r="A22" s="18" t="s">
        <v>659</v>
      </c>
      <c r="B22" s="18"/>
      <c r="C22" s="18"/>
      <c r="D22" s="18"/>
      <c r="E22" s="18">
        <v>1412</v>
      </c>
      <c r="F22" s="18"/>
      <c r="G22" s="18">
        <v>48</v>
      </c>
    </row>
    <row r="23" spans="1:7" ht="12.75">
      <c r="A23" s="18" t="s">
        <v>774</v>
      </c>
      <c r="B23" s="18"/>
      <c r="C23" s="18"/>
      <c r="D23" s="18"/>
      <c r="E23" s="18"/>
      <c r="F23" s="18"/>
      <c r="G23" s="18"/>
    </row>
    <row r="24" spans="1:7" ht="12.75">
      <c r="A24" s="18" t="s">
        <v>89</v>
      </c>
      <c r="B24" s="18"/>
      <c r="C24" s="18"/>
      <c r="D24" s="18"/>
      <c r="E24" s="18"/>
      <c r="F24" s="18"/>
      <c r="G24" s="18">
        <v>1140</v>
      </c>
    </row>
    <row r="25" spans="1:7" ht="12.75">
      <c r="A25" s="18" t="s">
        <v>660</v>
      </c>
      <c r="B25" s="18"/>
      <c r="C25" s="18"/>
      <c r="D25" s="18"/>
      <c r="E25" s="21">
        <f>SUM(E20:E24)</f>
        <v>3781</v>
      </c>
      <c r="F25" s="21"/>
      <c r="G25" s="21">
        <f>SUM(G20:G24)</f>
        <v>1188</v>
      </c>
    </row>
    <row r="26" spans="1:7" ht="12.75">
      <c r="A26" s="18"/>
      <c r="B26" s="18"/>
      <c r="C26" s="18"/>
      <c r="D26" s="18"/>
      <c r="E26" s="18"/>
      <c r="F26" s="18"/>
      <c r="G26" s="18"/>
    </row>
    <row r="27" spans="1:7" ht="12.75">
      <c r="A27" s="18" t="s">
        <v>776</v>
      </c>
      <c r="B27" s="18"/>
      <c r="C27" s="18"/>
      <c r="D27" s="18"/>
      <c r="E27" s="18"/>
      <c r="F27" s="18"/>
      <c r="G27" s="18"/>
    </row>
    <row r="28" spans="1:7" ht="12.75">
      <c r="A28" s="18" t="s">
        <v>778</v>
      </c>
      <c r="B28" s="18"/>
      <c r="C28" s="18"/>
      <c r="D28" s="18"/>
      <c r="E28" s="18"/>
      <c r="F28" s="18"/>
      <c r="G28" s="18"/>
    </row>
    <row r="29" spans="1:7" ht="12.75">
      <c r="A29" s="18" t="s">
        <v>779</v>
      </c>
      <c r="B29" s="18"/>
      <c r="C29" s="18"/>
      <c r="D29" s="18"/>
      <c r="E29" s="18"/>
      <c r="F29" s="18"/>
      <c r="G29" s="18"/>
    </row>
    <row r="30" spans="1:7" ht="12.75">
      <c r="A30" s="18" t="s">
        <v>780</v>
      </c>
      <c r="B30" s="18"/>
      <c r="C30" s="18"/>
      <c r="D30" s="18"/>
      <c r="E30" s="18"/>
      <c r="F30" s="18"/>
      <c r="G30" s="18"/>
    </row>
    <row r="31" spans="1:7" ht="12.75">
      <c r="A31" s="18"/>
      <c r="B31" s="18"/>
      <c r="C31" s="18"/>
      <c r="D31" s="18"/>
      <c r="E31" s="18"/>
      <c r="F31" s="18"/>
      <c r="G31" s="18"/>
    </row>
    <row r="32" spans="1:7" ht="12.75">
      <c r="A32" s="18"/>
      <c r="B32" s="18"/>
      <c r="C32" s="18"/>
      <c r="D32" s="18"/>
      <c r="E32" s="18"/>
      <c r="F32" s="18" t="s">
        <v>661</v>
      </c>
      <c r="G32" s="18"/>
    </row>
    <row r="33" spans="1:7" ht="12.75">
      <c r="A33" s="18"/>
      <c r="B33" s="18"/>
      <c r="C33" s="18"/>
      <c r="D33" s="18"/>
      <c r="E33" s="18"/>
      <c r="F33" s="21" t="s">
        <v>781</v>
      </c>
      <c r="G33" s="18"/>
    </row>
    <row r="34" spans="1:7" ht="12.75">
      <c r="A34" s="18"/>
      <c r="B34" s="18"/>
      <c r="C34" s="18"/>
      <c r="D34" s="18"/>
      <c r="E34" s="18"/>
      <c r="F34" s="18"/>
      <c r="G34" s="18"/>
    </row>
    <row r="35" spans="1:7" ht="12.75">
      <c r="A35" s="18"/>
      <c r="B35" s="18" t="s">
        <v>662</v>
      </c>
      <c r="C35" s="18"/>
      <c r="D35" s="18"/>
      <c r="E35" s="18"/>
      <c r="F35" s="18"/>
      <c r="G35" s="18"/>
    </row>
    <row r="36" spans="1:7" ht="12.75">
      <c r="A36" s="18"/>
      <c r="B36" s="18" t="s">
        <v>663</v>
      </c>
      <c r="C36" s="18"/>
      <c r="D36" s="18"/>
      <c r="E36" s="18"/>
      <c r="F36" s="18"/>
      <c r="G36" s="18"/>
    </row>
    <row r="37" spans="1:7" ht="12.75">
      <c r="A37" s="18"/>
      <c r="B37" s="18"/>
      <c r="C37" s="18" t="s">
        <v>771</v>
      </c>
      <c r="D37" s="18"/>
      <c r="E37" s="18"/>
      <c r="F37" s="18"/>
      <c r="G37" s="18"/>
    </row>
    <row r="38" spans="1:7" ht="12.75">
      <c r="A38" s="18"/>
      <c r="B38" s="18"/>
      <c r="C38" s="18"/>
      <c r="D38" s="18"/>
      <c r="E38" s="18"/>
      <c r="F38" s="18"/>
      <c r="G38" s="18"/>
    </row>
    <row r="39" spans="1:7" ht="12.75">
      <c r="A39" s="18"/>
      <c r="B39" s="18"/>
      <c r="C39" s="18"/>
      <c r="D39" s="18"/>
      <c r="E39" s="18"/>
      <c r="F39" s="18"/>
      <c r="G39" s="18"/>
    </row>
    <row r="40" spans="1:7" ht="12.75">
      <c r="A40" s="18"/>
      <c r="B40" s="18"/>
      <c r="C40" s="18"/>
      <c r="D40" s="18"/>
      <c r="E40" s="18" t="s">
        <v>37</v>
      </c>
      <c r="F40" s="18"/>
      <c r="G40" s="18"/>
    </row>
    <row r="41" spans="1:7" ht="12.75">
      <c r="A41" s="18" t="s">
        <v>587</v>
      </c>
      <c r="B41" s="18"/>
      <c r="C41" s="18"/>
      <c r="D41" s="18"/>
      <c r="E41" s="18"/>
      <c r="F41" s="18"/>
      <c r="G41" s="18"/>
    </row>
    <row r="42" spans="1:7" ht="12.75">
      <c r="A42" s="18"/>
      <c r="B42" s="18"/>
      <c r="C42" s="18"/>
      <c r="D42" s="18"/>
      <c r="E42" s="18"/>
      <c r="F42" s="18"/>
      <c r="G42" s="18"/>
    </row>
    <row r="43" spans="1:7" ht="12.75">
      <c r="A43" s="18" t="s">
        <v>654</v>
      </c>
      <c r="B43" s="18"/>
      <c r="C43" s="18"/>
      <c r="D43" s="18"/>
      <c r="E43" s="18">
        <v>640</v>
      </c>
      <c r="F43" s="18"/>
      <c r="G43" s="18"/>
    </row>
    <row r="44" spans="1:7" ht="12.75">
      <c r="A44" s="18" t="s">
        <v>655</v>
      </c>
      <c r="B44" s="18"/>
      <c r="C44" s="18"/>
      <c r="D44" s="18"/>
      <c r="E44" s="18">
        <v>500</v>
      </c>
      <c r="F44" s="18"/>
      <c r="G44" s="18"/>
    </row>
    <row r="45" spans="1:7" ht="12.75">
      <c r="A45" s="18" t="s">
        <v>773</v>
      </c>
      <c r="B45" s="18"/>
      <c r="C45" s="18"/>
      <c r="D45" s="18"/>
      <c r="E45" s="18">
        <v>364</v>
      </c>
      <c r="F45" s="18"/>
      <c r="G45" s="18"/>
    </row>
    <row r="46" spans="1:7" ht="12.75">
      <c r="A46" s="18" t="s">
        <v>656</v>
      </c>
      <c r="B46" s="18"/>
      <c r="C46" s="18"/>
      <c r="D46" s="18"/>
      <c r="E46" s="21">
        <f>SUM(E43:E45)</f>
        <v>1504</v>
      </c>
      <c r="F46" s="18"/>
      <c r="G46" s="18"/>
    </row>
    <row r="47" spans="1:7" ht="12.75">
      <c r="A47" s="18"/>
      <c r="B47" s="18"/>
      <c r="C47" s="18"/>
      <c r="D47" s="18"/>
      <c r="E47" s="18"/>
      <c r="F47" s="18"/>
      <c r="G47" s="18"/>
    </row>
    <row r="48" spans="1:7" ht="12.75">
      <c r="A48" s="18"/>
      <c r="B48" s="18"/>
      <c r="C48" s="18"/>
      <c r="D48" s="18"/>
      <c r="E48" s="18"/>
      <c r="F48" s="18"/>
      <c r="G48" s="18"/>
    </row>
    <row r="49" spans="1:7" ht="12.75">
      <c r="A49" s="18" t="s">
        <v>585</v>
      </c>
      <c r="B49" s="18"/>
      <c r="C49" s="18"/>
      <c r="D49" s="18"/>
      <c r="E49" s="18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 t="s">
        <v>657</v>
      </c>
      <c r="B51" s="18"/>
      <c r="C51" s="18"/>
      <c r="D51" s="18"/>
      <c r="E51" s="18">
        <v>0</v>
      </c>
      <c r="F51" s="18"/>
      <c r="G51" s="18"/>
    </row>
    <row r="52" spans="1:7" ht="12.75">
      <c r="A52" s="18" t="s">
        <v>658</v>
      </c>
      <c r="B52" s="18"/>
      <c r="C52" s="18"/>
      <c r="D52" s="18"/>
      <c r="E52" s="18">
        <v>0</v>
      </c>
      <c r="F52" s="18"/>
      <c r="G52" s="18"/>
    </row>
    <row r="53" spans="1:7" ht="12.75">
      <c r="A53" s="18" t="s">
        <v>659</v>
      </c>
      <c r="B53" s="18"/>
      <c r="C53" s="18"/>
      <c r="D53" s="18"/>
      <c r="E53" s="18">
        <v>954</v>
      </c>
      <c r="F53" s="18"/>
      <c r="G53" s="18"/>
    </row>
    <row r="54" spans="1:7" ht="12.75">
      <c r="A54" s="18" t="s">
        <v>774</v>
      </c>
      <c r="B54" s="18"/>
      <c r="C54" s="18"/>
      <c r="D54" s="18"/>
      <c r="E54" s="18">
        <v>50</v>
      </c>
      <c r="F54" s="18"/>
      <c r="G54" s="18"/>
    </row>
    <row r="55" spans="1:7" ht="12.75">
      <c r="A55" s="18" t="s">
        <v>89</v>
      </c>
      <c r="B55" s="18"/>
      <c r="C55" s="18"/>
      <c r="D55" s="18"/>
      <c r="E55" s="18">
        <v>500</v>
      </c>
      <c r="F55" s="18"/>
      <c r="G55" s="18"/>
    </row>
    <row r="56" spans="1:7" ht="12.75">
      <c r="A56" s="18" t="s">
        <v>660</v>
      </c>
      <c r="B56" s="18"/>
      <c r="C56" s="18"/>
      <c r="D56" s="18"/>
      <c r="E56" s="21">
        <f>SUM(E51:E55)</f>
        <v>1504</v>
      </c>
      <c r="F56" s="18"/>
      <c r="G56" s="18"/>
    </row>
    <row r="57" spans="1:7" ht="12.75">
      <c r="A57" s="18"/>
      <c r="B57" s="18"/>
      <c r="C57" s="18"/>
      <c r="D57" s="18"/>
      <c r="E57" s="18"/>
      <c r="F57" s="18"/>
      <c r="G57" s="18"/>
    </row>
    <row r="58" spans="1:7" ht="12.75">
      <c r="A58" s="18"/>
      <c r="B58" s="18"/>
      <c r="C58" s="18"/>
      <c r="D58" s="18"/>
      <c r="E58" s="18"/>
      <c r="F58" s="18"/>
      <c r="G58" s="18"/>
    </row>
    <row r="59" spans="1:7" ht="12.75">
      <c r="A59" s="18"/>
      <c r="B59" s="18"/>
      <c r="C59" s="18"/>
      <c r="D59" s="18"/>
      <c r="E59" s="18"/>
      <c r="F59" s="18"/>
      <c r="G59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49"/>
  <sheetViews>
    <sheetView workbookViewId="0" topLeftCell="A1">
      <selection activeCell="E2" sqref="E2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51.625" style="0" customWidth="1"/>
    <col min="7" max="19" width="9.125" style="1" customWidth="1"/>
  </cols>
  <sheetData>
    <row r="1" spans="1:13" ht="12.75">
      <c r="A1" s="18"/>
      <c r="B1" s="18"/>
      <c r="C1" s="18"/>
      <c r="D1" s="21"/>
      <c r="E1" s="21" t="s">
        <v>665</v>
      </c>
      <c r="G1" s="20"/>
      <c r="H1" s="20"/>
      <c r="I1" s="20"/>
      <c r="L1" s="12"/>
      <c r="M1" s="12"/>
    </row>
    <row r="2" spans="1:13" ht="12.75">
      <c r="A2" s="18"/>
      <c r="B2" s="18"/>
      <c r="C2" s="18"/>
      <c r="D2" s="21"/>
      <c r="E2" s="21" t="s">
        <v>781</v>
      </c>
      <c r="G2" s="20"/>
      <c r="H2" s="20"/>
      <c r="I2" s="20"/>
      <c r="L2" s="12"/>
      <c r="M2" s="12"/>
    </row>
    <row r="3" spans="1:13" ht="15.75">
      <c r="A3" s="240"/>
      <c r="B3" s="240"/>
      <c r="C3" s="250" t="s">
        <v>754</v>
      </c>
      <c r="D3" s="241"/>
      <c r="E3" s="241"/>
      <c r="F3" s="241"/>
      <c r="G3" s="244"/>
      <c r="H3" s="39"/>
      <c r="I3" s="39"/>
      <c r="L3" s="12"/>
      <c r="M3" s="12"/>
    </row>
    <row r="4" spans="1:13" ht="15.75">
      <c r="A4" s="240"/>
      <c r="B4" s="240"/>
      <c r="C4" s="250" t="s">
        <v>550</v>
      </c>
      <c r="D4" s="241"/>
      <c r="E4" s="241"/>
      <c r="F4" s="241"/>
      <c r="G4" s="244"/>
      <c r="H4" s="39"/>
      <c r="I4" s="39"/>
      <c r="L4" s="12"/>
      <c r="M4" s="12"/>
    </row>
    <row r="5" spans="1:13" ht="13.5" thickBot="1">
      <c r="A5" s="18"/>
      <c r="B5" s="18"/>
      <c r="C5" s="18"/>
      <c r="D5" s="21"/>
      <c r="E5" s="21" t="s">
        <v>37</v>
      </c>
      <c r="F5" s="21"/>
      <c r="G5" s="20"/>
      <c r="H5" s="39"/>
      <c r="I5" s="39"/>
      <c r="L5" s="12"/>
      <c r="M5" s="12"/>
    </row>
    <row r="6" spans="1:13" ht="12.75">
      <c r="A6" s="62" t="s">
        <v>16</v>
      </c>
      <c r="B6" s="64"/>
      <c r="C6" s="63"/>
      <c r="D6" s="146" t="s">
        <v>542</v>
      </c>
      <c r="E6" s="140" t="s">
        <v>545</v>
      </c>
      <c r="F6" s="247" t="s">
        <v>547</v>
      </c>
      <c r="G6" s="242"/>
      <c r="H6" s="242"/>
      <c r="I6" s="242"/>
      <c r="K6" s="22"/>
      <c r="L6" s="12"/>
      <c r="M6" s="12"/>
    </row>
    <row r="7" spans="1:13" ht="12.75">
      <c r="A7" s="65" t="s">
        <v>319</v>
      </c>
      <c r="B7" s="108"/>
      <c r="C7" s="58" t="s">
        <v>317</v>
      </c>
      <c r="D7" s="150" t="s">
        <v>543</v>
      </c>
      <c r="E7" s="68" t="s">
        <v>546</v>
      </c>
      <c r="F7" s="74" t="s">
        <v>548</v>
      </c>
      <c r="G7" s="242"/>
      <c r="H7" s="245"/>
      <c r="I7" s="242"/>
      <c r="K7" s="22"/>
      <c r="L7" s="12"/>
      <c r="M7" s="103"/>
    </row>
    <row r="8" spans="1:13" ht="13.5" thickBot="1">
      <c r="A8" s="66" t="s">
        <v>318</v>
      </c>
      <c r="B8" s="109"/>
      <c r="C8" s="81"/>
      <c r="D8" s="246" t="s">
        <v>544</v>
      </c>
      <c r="E8" s="249" t="s">
        <v>544</v>
      </c>
      <c r="F8" s="248" t="s">
        <v>183</v>
      </c>
      <c r="G8" s="243"/>
      <c r="H8" s="242"/>
      <c r="I8" s="242"/>
      <c r="K8" s="22"/>
      <c r="L8" s="12"/>
      <c r="M8" s="103"/>
    </row>
    <row r="9" spans="1:13" ht="12.75">
      <c r="A9" s="65" t="s">
        <v>18</v>
      </c>
      <c r="B9" s="75"/>
      <c r="C9" s="82"/>
      <c r="D9" s="299"/>
      <c r="E9" s="298"/>
      <c r="F9" s="83"/>
      <c r="G9" s="39"/>
      <c r="H9" s="39"/>
      <c r="I9" s="39"/>
      <c r="J9" s="9"/>
      <c r="K9" s="39"/>
      <c r="L9" s="12"/>
      <c r="M9" s="12"/>
    </row>
    <row r="10" spans="1:13" ht="12.75">
      <c r="A10" s="65"/>
      <c r="B10" s="84"/>
      <c r="C10" s="82"/>
      <c r="D10" s="299"/>
      <c r="E10" s="298"/>
      <c r="F10" s="83"/>
      <c r="G10" s="39"/>
      <c r="H10" s="39"/>
      <c r="I10" s="39"/>
      <c r="J10" s="9"/>
      <c r="K10" s="39"/>
      <c r="L10" s="12"/>
      <c r="M10" s="12"/>
    </row>
    <row r="11" spans="1:13" ht="12.75">
      <c r="A11" s="65" t="s">
        <v>137</v>
      </c>
      <c r="B11" s="84" t="s">
        <v>186</v>
      </c>
      <c r="C11" s="58"/>
      <c r="D11" s="73">
        <f>SUM(D12:D28)</f>
        <v>307960</v>
      </c>
      <c r="E11" s="73">
        <f>SUM(E12:E28)</f>
        <v>220483</v>
      </c>
      <c r="F11" s="73">
        <f>SUM(F12:F28)</f>
        <v>239313</v>
      </c>
      <c r="G11" s="60"/>
      <c r="H11" s="60"/>
      <c r="I11" s="60"/>
      <c r="J11" s="11"/>
      <c r="K11" s="60"/>
      <c r="L11" s="60"/>
      <c r="M11" s="60"/>
    </row>
    <row r="12" spans="1:13" ht="12.75">
      <c r="A12" s="25"/>
      <c r="B12" s="75" t="s">
        <v>19</v>
      </c>
      <c r="C12" s="19" t="s">
        <v>121</v>
      </c>
      <c r="D12" s="68">
        <v>8</v>
      </c>
      <c r="E12" s="20">
        <v>1</v>
      </c>
      <c r="F12" s="68"/>
      <c r="G12" s="20"/>
      <c r="H12" s="20"/>
      <c r="I12" s="20"/>
      <c r="J12" s="11"/>
      <c r="K12" s="60"/>
      <c r="L12" s="12"/>
      <c r="M12" s="12"/>
    </row>
    <row r="13" spans="1:13" ht="12.75">
      <c r="A13" s="25"/>
      <c r="B13" s="75" t="s">
        <v>19</v>
      </c>
      <c r="C13" s="19" t="s">
        <v>43</v>
      </c>
      <c r="D13" s="68">
        <v>50</v>
      </c>
      <c r="E13" s="20">
        <v>113</v>
      </c>
      <c r="F13" s="68">
        <v>100</v>
      </c>
      <c r="G13" s="20"/>
      <c r="H13" s="20"/>
      <c r="I13" s="20"/>
      <c r="J13" s="11"/>
      <c r="K13" s="60"/>
      <c r="L13" s="12"/>
      <c r="M13" s="12"/>
    </row>
    <row r="14" spans="1:13" ht="12.75">
      <c r="A14" s="25"/>
      <c r="B14" s="75" t="s">
        <v>19</v>
      </c>
      <c r="C14" s="19" t="s">
        <v>95</v>
      </c>
      <c r="D14" s="68">
        <v>359</v>
      </c>
      <c r="E14" s="20">
        <v>1818</v>
      </c>
      <c r="F14" s="68">
        <v>1880</v>
      </c>
      <c r="G14" s="20"/>
      <c r="H14" s="20"/>
      <c r="I14" s="20"/>
      <c r="J14" s="11"/>
      <c r="K14" s="60"/>
      <c r="L14" s="12"/>
      <c r="M14" s="12"/>
    </row>
    <row r="15" spans="1:13" ht="12.75">
      <c r="A15" s="25"/>
      <c r="B15" s="75" t="s">
        <v>19</v>
      </c>
      <c r="C15" s="19" t="s">
        <v>96</v>
      </c>
      <c r="D15" s="68">
        <v>5532</v>
      </c>
      <c r="E15" s="20">
        <v>6611</v>
      </c>
      <c r="F15" s="68">
        <v>7157</v>
      </c>
      <c r="G15" s="20"/>
      <c r="H15" s="20"/>
      <c r="I15" s="20"/>
      <c r="J15" s="11"/>
      <c r="K15" s="60"/>
      <c r="L15" s="12"/>
      <c r="M15" s="12"/>
    </row>
    <row r="16" spans="1:13" ht="12.75">
      <c r="A16" s="25"/>
      <c r="B16" s="75" t="s">
        <v>28</v>
      </c>
      <c r="C16" s="19" t="s">
        <v>97</v>
      </c>
      <c r="D16" s="68">
        <v>9491</v>
      </c>
      <c r="E16" s="20">
        <v>9219</v>
      </c>
      <c r="F16" s="68">
        <v>7800</v>
      </c>
      <c r="G16" s="20"/>
      <c r="H16" s="20"/>
      <c r="I16" s="20"/>
      <c r="J16" s="11"/>
      <c r="K16" s="60"/>
      <c r="L16" s="12"/>
      <c r="M16" s="12"/>
    </row>
    <row r="17" spans="1:13" ht="12.75">
      <c r="A17" s="25"/>
      <c r="B17" s="75" t="s">
        <v>19</v>
      </c>
      <c r="C17" s="19" t="s">
        <v>98</v>
      </c>
      <c r="D17" s="68">
        <v>3878</v>
      </c>
      <c r="E17" s="20">
        <v>3657</v>
      </c>
      <c r="F17" s="68">
        <v>3400</v>
      </c>
      <c r="G17" s="20"/>
      <c r="H17" s="20"/>
      <c r="I17" s="20"/>
      <c r="J17" s="11"/>
      <c r="K17" s="60"/>
      <c r="L17" s="12"/>
      <c r="M17" s="12"/>
    </row>
    <row r="18" spans="1:13" ht="12.75">
      <c r="A18" s="25"/>
      <c r="B18" s="75" t="s">
        <v>19</v>
      </c>
      <c r="C18" s="19" t="s">
        <v>364</v>
      </c>
      <c r="D18" s="68"/>
      <c r="E18" s="20">
        <v>821</v>
      </c>
      <c r="F18" s="68">
        <v>10000</v>
      </c>
      <c r="G18" s="20"/>
      <c r="H18" s="20"/>
      <c r="I18" s="20"/>
      <c r="J18" s="11"/>
      <c r="K18" s="60"/>
      <c r="L18" s="12"/>
      <c r="M18" s="12"/>
    </row>
    <row r="19" spans="1:13" ht="12.75">
      <c r="A19" s="25"/>
      <c r="B19" s="75" t="s">
        <v>35</v>
      </c>
      <c r="C19" s="19" t="s">
        <v>99</v>
      </c>
      <c r="D19" s="68">
        <v>468</v>
      </c>
      <c r="E19" s="20">
        <v>518</v>
      </c>
      <c r="F19" s="68">
        <v>600</v>
      </c>
      <c r="G19" s="20"/>
      <c r="H19" s="20"/>
      <c r="I19" s="20"/>
      <c r="J19" s="11"/>
      <c r="K19" s="60"/>
      <c r="L19" s="12"/>
      <c r="M19" s="12"/>
    </row>
    <row r="20" spans="1:13" ht="12.75">
      <c r="A20" s="25"/>
      <c r="B20" s="75" t="s">
        <v>241</v>
      </c>
      <c r="C20" s="19" t="s">
        <v>100</v>
      </c>
      <c r="D20" s="68">
        <v>84790</v>
      </c>
      <c r="E20" s="20">
        <v>105064</v>
      </c>
      <c r="F20" s="68">
        <v>109000</v>
      </c>
      <c r="G20" s="20"/>
      <c r="H20" s="20"/>
      <c r="I20" s="20"/>
      <c r="J20" s="11"/>
      <c r="K20" s="60"/>
      <c r="L20" s="12"/>
      <c r="M20" s="12"/>
    </row>
    <row r="21" spans="1:13" ht="12.75">
      <c r="A21" s="25"/>
      <c r="B21" s="75" t="s">
        <v>241</v>
      </c>
      <c r="C21" s="36" t="s">
        <v>332</v>
      </c>
      <c r="D21" s="68"/>
      <c r="E21" s="20"/>
      <c r="F21" s="68">
        <v>21000</v>
      </c>
      <c r="G21" s="20"/>
      <c r="H21" s="20"/>
      <c r="I21" s="20"/>
      <c r="J21" s="11"/>
      <c r="K21" s="60"/>
      <c r="L21" s="12"/>
      <c r="M21" s="12"/>
    </row>
    <row r="22" spans="1:13" ht="12.75">
      <c r="A22" s="25"/>
      <c r="B22" s="75" t="s">
        <v>241</v>
      </c>
      <c r="C22" s="19" t="s">
        <v>143</v>
      </c>
      <c r="D22" s="68">
        <v>1301</v>
      </c>
      <c r="E22" s="20">
        <v>1211</v>
      </c>
      <c r="F22" s="68">
        <v>1200</v>
      </c>
      <c r="G22" s="20"/>
      <c r="H22" s="20"/>
      <c r="I22" s="20"/>
      <c r="J22" s="11"/>
      <c r="K22" s="60"/>
      <c r="L22" s="12"/>
      <c r="M22" s="12"/>
    </row>
    <row r="23" spans="1:13" ht="12.75">
      <c r="A23" s="25"/>
      <c r="B23" s="75" t="s">
        <v>241</v>
      </c>
      <c r="C23" s="19" t="s">
        <v>101</v>
      </c>
      <c r="D23" s="68">
        <v>528</v>
      </c>
      <c r="E23" s="20">
        <v>2688</v>
      </c>
      <c r="F23" s="68">
        <v>1176</v>
      </c>
      <c r="G23" s="20"/>
      <c r="H23" s="20"/>
      <c r="I23" s="20"/>
      <c r="J23" s="11"/>
      <c r="K23" s="60"/>
      <c r="L23" s="12"/>
      <c r="M23" s="12"/>
    </row>
    <row r="24" spans="1:13" ht="12.75">
      <c r="A24" s="25"/>
      <c r="B24" s="75" t="s">
        <v>241</v>
      </c>
      <c r="C24" s="22" t="s">
        <v>217</v>
      </c>
      <c r="D24" s="68"/>
      <c r="E24" s="20">
        <v>11802</v>
      </c>
      <c r="F24" s="68">
        <v>14000</v>
      </c>
      <c r="G24" s="20"/>
      <c r="H24" s="20"/>
      <c r="I24" s="20"/>
      <c r="J24" s="11"/>
      <c r="K24" s="60"/>
      <c r="L24" s="12"/>
      <c r="M24" s="12"/>
    </row>
    <row r="25" spans="1:13" ht="12.75">
      <c r="A25" s="25"/>
      <c r="B25" s="75" t="s">
        <v>19</v>
      </c>
      <c r="C25" s="19" t="s">
        <v>102</v>
      </c>
      <c r="D25" s="68">
        <v>38669</v>
      </c>
      <c r="E25" s="20">
        <v>26088</v>
      </c>
      <c r="F25" s="68">
        <v>25000</v>
      </c>
      <c r="G25" s="20"/>
      <c r="H25" s="20"/>
      <c r="I25" s="20"/>
      <c r="J25" s="11"/>
      <c r="K25" s="60"/>
      <c r="L25" s="12"/>
      <c r="M25" s="12"/>
    </row>
    <row r="26" spans="1:13" ht="12.75">
      <c r="A26" s="25"/>
      <c r="B26" s="75" t="s">
        <v>19</v>
      </c>
      <c r="C26" s="19" t="s">
        <v>103</v>
      </c>
      <c r="D26" s="68">
        <v>119884</v>
      </c>
      <c r="E26" s="20">
        <v>48090</v>
      </c>
      <c r="F26" s="68">
        <v>36000</v>
      </c>
      <c r="G26" s="20"/>
      <c r="H26" s="20"/>
      <c r="I26" s="20"/>
      <c r="J26" s="11"/>
      <c r="K26" s="60"/>
      <c r="L26" s="12"/>
      <c r="M26" s="12"/>
    </row>
    <row r="27" spans="1:13" ht="12.75">
      <c r="A27" s="25"/>
      <c r="B27" s="75" t="s">
        <v>19</v>
      </c>
      <c r="C27" s="19" t="s">
        <v>326</v>
      </c>
      <c r="D27" s="68">
        <v>43002</v>
      </c>
      <c r="E27" s="20">
        <v>2782</v>
      </c>
      <c r="F27" s="68">
        <v>1000</v>
      </c>
      <c r="G27" s="20"/>
      <c r="H27" s="20"/>
      <c r="I27" s="20"/>
      <c r="J27" s="11"/>
      <c r="K27" s="60"/>
      <c r="L27" s="12"/>
      <c r="M27" s="12"/>
    </row>
    <row r="28" spans="1:13" ht="12.75">
      <c r="A28" s="25"/>
      <c r="B28" s="75"/>
      <c r="C28" s="19"/>
      <c r="D28" s="68"/>
      <c r="E28" s="20"/>
      <c r="F28" s="68"/>
      <c r="G28" s="20"/>
      <c r="H28" s="20"/>
      <c r="I28" s="20"/>
      <c r="J28" s="11"/>
      <c r="K28" s="60"/>
      <c r="L28" s="12"/>
      <c r="M28" s="12"/>
    </row>
    <row r="29" spans="1:13" ht="12.75">
      <c r="A29" s="65" t="s">
        <v>138</v>
      </c>
      <c r="B29" s="84" t="s">
        <v>187</v>
      </c>
      <c r="C29" s="58"/>
      <c r="D29" s="73">
        <f>SUM(D30:D42)</f>
        <v>248524</v>
      </c>
      <c r="E29" s="73">
        <f>SUM(E30:E42)</f>
        <v>249196</v>
      </c>
      <c r="F29" s="73">
        <f>SUM(F30:F42)</f>
        <v>262531</v>
      </c>
      <c r="G29" s="60"/>
      <c r="H29" s="60"/>
      <c r="I29" s="60"/>
      <c r="J29" s="11"/>
      <c r="K29" s="60"/>
      <c r="L29" s="60"/>
      <c r="M29" s="60"/>
    </row>
    <row r="30" spans="1:13" ht="12.75">
      <c r="A30" s="25"/>
      <c r="B30" s="75" t="s">
        <v>19</v>
      </c>
      <c r="C30" s="19" t="s">
        <v>215</v>
      </c>
      <c r="D30" s="68">
        <v>35099</v>
      </c>
      <c r="E30" s="20">
        <v>36903</v>
      </c>
      <c r="F30" s="68">
        <v>45801</v>
      </c>
      <c r="G30" s="20"/>
      <c r="H30" s="20"/>
      <c r="I30" s="20"/>
      <c r="J30" s="11"/>
      <c r="K30" s="60"/>
      <c r="L30" s="12"/>
      <c r="M30" s="12"/>
    </row>
    <row r="31" spans="1:13" ht="12.75">
      <c r="A31" s="25"/>
      <c r="B31" s="75" t="s">
        <v>23</v>
      </c>
      <c r="C31" s="19" t="s">
        <v>54</v>
      </c>
      <c r="D31" s="68">
        <v>15117</v>
      </c>
      <c r="E31" s="20">
        <v>12245</v>
      </c>
      <c r="F31" s="68">
        <v>14623</v>
      </c>
      <c r="G31" s="20"/>
      <c r="H31" s="20"/>
      <c r="I31" s="20"/>
      <c r="J31" s="11"/>
      <c r="K31" s="60"/>
      <c r="L31" s="12"/>
      <c r="M31" s="12"/>
    </row>
    <row r="32" spans="1:13" ht="12.75">
      <c r="A32" s="25"/>
      <c r="B32" s="75" t="s">
        <v>31</v>
      </c>
      <c r="C32" s="19" t="s">
        <v>124</v>
      </c>
      <c r="D32" s="68">
        <v>14286</v>
      </c>
      <c r="E32" s="20">
        <v>14685</v>
      </c>
      <c r="F32" s="68">
        <v>15822</v>
      </c>
      <c r="G32" s="20"/>
      <c r="H32" s="20"/>
      <c r="I32" s="20"/>
      <c r="J32" s="11"/>
      <c r="K32" s="60"/>
      <c r="L32" s="12"/>
      <c r="M32" s="12"/>
    </row>
    <row r="33" spans="1:13" ht="12.75">
      <c r="A33" s="25"/>
      <c r="B33" s="75" t="s">
        <v>21</v>
      </c>
      <c r="C33" s="19" t="s">
        <v>24</v>
      </c>
      <c r="D33" s="68">
        <v>14645</v>
      </c>
      <c r="E33" s="20">
        <v>16222</v>
      </c>
      <c r="F33" s="68">
        <v>17255</v>
      </c>
      <c r="G33" s="20"/>
      <c r="H33" s="20"/>
      <c r="I33" s="20"/>
      <c r="J33" s="11"/>
      <c r="K33" s="60"/>
      <c r="L33" s="12"/>
      <c r="M33" s="12"/>
    </row>
    <row r="34" spans="1:13" ht="12.75">
      <c r="A34" s="25"/>
      <c r="B34" s="75" t="s">
        <v>28</v>
      </c>
      <c r="C34" s="19" t="s">
        <v>25</v>
      </c>
      <c r="D34" s="68">
        <v>10375</v>
      </c>
      <c r="E34" s="20">
        <v>10239</v>
      </c>
      <c r="F34" s="68">
        <v>10845</v>
      </c>
      <c r="G34" s="20"/>
      <c r="H34" s="20"/>
      <c r="I34" s="20"/>
      <c r="J34" s="11"/>
      <c r="K34" s="60"/>
      <c r="L34" s="12"/>
      <c r="M34" s="12"/>
    </row>
    <row r="35" spans="1:13" ht="12.75">
      <c r="A35" s="25"/>
      <c r="B35" s="75" t="s">
        <v>35</v>
      </c>
      <c r="C35" s="19" t="s">
        <v>27</v>
      </c>
      <c r="D35" s="68">
        <v>1540</v>
      </c>
      <c r="E35" s="20">
        <v>2461</v>
      </c>
      <c r="F35" s="68">
        <v>1310</v>
      </c>
      <c r="G35" s="20"/>
      <c r="H35" s="20"/>
      <c r="I35" s="20"/>
      <c r="J35" s="11"/>
      <c r="K35" s="60"/>
      <c r="L35" s="12"/>
      <c r="M35" s="12"/>
    </row>
    <row r="36" spans="1:13" ht="12.75">
      <c r="A36" s="25"/>
      <c r="B36" s="75" t="s">
        <v>22</v>
      </c>
      <c r="C36" s="19" t="s">
        <v>52</v>
      </c>
      <c r="D36" s="68">
        <v>71341</v>
      </c>
      <c r="E36" s="20">
        <v>73546</v>
      </c>
      <c r="F36" s="68">
        <v>79675</v>
      </c>
      <c r="G36" s="20"/>
      <c r="H36" s="20"/>
      <c r="I36" s="20"/>
      <c r="J36" s="11"/>
      <c r="K36" s="60"/>
      <c r="L36" s="12"/>
      <c r="M36" s="12"/>
    </row>
    <row r="37" spans="1:13" ht="12.75">
      <c r="A37" s="25"/>
      <c r="B37" s="75" t="s">
        <v>38</v>
      </c>
      <c r="C37" s="19" t="s">
        <v>181</v>
      </c>
      <c r="D37" s="68">
        <v>41307</v>
      </c>
      <c r="E37" s="20">
        <v>40219</v>
      </c>
      <c r="F37" s="68">
        <v>37200</v>
      </c>
      <c r="G37" s="20"/>
      <c r="H37" s="20"/>
      <c r="I37" s="20"/>
      <c r="J37" s="11"/>
      <c r="K37" s="60"/>
      <c r="L37" s="12"/>
      <c r="M37" s="12"/>
    </row>
    <row r="38" spans="1:13" ht="12.75">
      <c r="A38" s="25"/>
      <c r="B38" s="75" t="s">
        <v>29</v>
      </c>
      <c r="C38" s="19" t="s">
        <v>53</v>
      </c>
      <c r="D38" s="68">
        <v>42709</v>
      </c>
      <c r="E38" s="20">
        <v>41196</v>
      </c>
      <c r="F38" s="68">
        <v>40000</v>
      </c>
      <c r="G38" s="20"/>
      <c r="H38" s="20"/>
      <c r="I38" s="20"/>
      <c r="J38" s="11"/>
      <c r="K38" s="60"/>
      <c r="L38" s="12"/>
      <c r="M38" s="12"/>
    </row>
    <row r="39" spans="1:13" ht="12.75">
      <c r="A39" s="25"/>
      <c r="B39" s="75"/>
      <c r="C39" s="19" t="s">
        <v>683</v>
      </c>
      <c r="D39" s="68">
        <v>566</v>
      </c>
      <c r="E39" s="20">
        <v>485</v>
      </c>
      <c r="F39" s="68"/>
      <c r="G39" s="20"/>
      <c r="H39" s="20"/>
      <c r="I39" s="20"/>
      <c r="J39" s="11"/>
      <c r="K39" s="60"/>
      <c r="L39" s="12"/>
      <c r="M39" s="12"/>
    </row>
    <row r="40" spans="1:13" ht="12.75">
      <c r="A40" s="25"/>
      <c r="B40" s="75"/>
      <c r="C40" s="19" t="s">
        <v>684</v>
      </c>
      <c r="D40" s="68">
        <v>1534</v>
      </c>
      <c r="E40" s="20"/>
      <c r="F40" s="68"/>
      <c r="G40" s="20"/>
      <c r="H40" s="20"/>
      <c r="I40" s="20"/>
      <c r="J40" s="11"/>
      <c r="K40" s="60"/>
      <c r="L40" s="12"/>
      <c r="M40" s="12"/>
    </row>
    <row r="41" spans="1:13" ht="12.75">
      <c r="A41" s="25"/>
      <c r="B41" s="75"/>
      <c r="C41" s="19" t="s">
        <v>327</v>
      </c>
      <c r="D41" s="68">
        <v>3</v>
      </c>
      <c r="E41" s="20"/>
      <c r="F41" s="68"/>
      <c r="G41" s="20"/>
      <c r="H41" s="20"/>
      <c r="I41" s="20"/>
      <c r="J41" s="11"/>
      <c r="K41" s="60"/>
      <c r="L41" s="12"/>
      <c r="M41" s="12"/>
    </row>
    <row r="42" spans="1:13" ht="12.75">
      <c r="A42" s="25"/>
      <c r="B42" s="75"/>
      <c r="C42" s="19" t="s">
        <v>685</v>
      </c>
      <c r="D42" s="68">
        <v>2</v>
      </c>
      <c r="E42" s="20">
        <v>995</v>
      </c>
      <c r="F42" s="68"/>
      <c r="G42" s="20"/>
      <c r="H42" s="20"/>
      <c r="I42" s="20"/>
      <c r="J42" s="11"/>
      <c r="K42" s="60"/>
      <c r="L42" s="12"/>
      <c r="M42" s="12"/>
    </row>
    <row r="43" spans="1:13" ht="12.75">
      <c r="A43" s="25"/>
      <c r="B43" s="75"/>
      <c r="C43" s="19"/>
      <c r="D43" s="68"/>
      <c r="E43" s="20"/>
      <c r="F43" s="68"/>
      <c r="G43" s="20"/>
      <c r="H43" s="20"/>
      <c r="I43" s="20"/>
      <c r="J43" s="11"/>
      <c r="K43" s="60"/>
      <c r="L43" s="12"/>
      <c r="M43" s="12"/>
    </row>
    <row r="44" spans="1:19" s="15" customFormat="1" ht="12.75">
      <c r="A44" s="65" t="s">
        <v>686</v>
      </c>
      <c r="B44" s="84" t="s">
        <v>56</v>
      </c>
      <c r="C44" s="58"/>
      <c r="D44" s="73">
        <f>D45</f>
        <v>5515</v>
      </c>
      <c r="E44" s="60"/>
      <c r="F44" s="73"/>
      <c r="G44" s="60"/>
      <c r="H44" s="60"/>
      <c r="I44" s="60"/>
      <c r="J44" s="13"/>
      <c r="K44" s="60"/>
      <c r="L44" s="16"/>
      <c r="M44" s="16"/>
      <c r="N44" s="16"/>
      <c r="O44" s="16"/>
      <c r="P44" s="16"/>
      <c r="Q44" s="16"/>
      <c r="R44" s="16"/>
      <c r="S44" s="16"/>
    </row>
    <row r="45" spans="1:13" ht="12.75">
      <c r="A45" s="25"/>
      <c r="B45" s="75"/>
      <c r="C45" s="19" t="s">
        <v>687</v>
      </c>
      <c r="D45" s="68">
        <v>5515</v>
      </c>
      <c r="E45" s="20"/>
      <c r="F45" s="68"/>
      <c r="G45" s="20"/>
      <c r="H45" s="20"/>
      <c r="I45" s="20"/>
      <c r="J45" s="11"/>
      <c r="K45" s="60"/>
      <c r="L45" s="12"/>
      <c r="M45" s="12"/>
    </row>
    <row r="46" spans="1:13" ht="12.75">
      <c r="A46" s="25"/>
      <c r="B46" s="75"/>
      <c r="C46" s="19"/>
      <c r="D46" s="68"/>
      <c r="E46" s="20"/>
      <c r="F46" s="68"/>
      <c r="G46" s="20"/>
      <c r="H46" s="20"/>
      <c r="I46" s="20"/>
      <c r="J46" s="11"/>
      <c r="K46" s="60"/>
      <c r="L46" s="12"/>
      <c r="M46" s="12"/>
    </row>
    <row r="47" spans="1:13" ht="12.75">
      <c r="A47" s="65" t="s">
        <v>210</v>
      </c>
      <c r="B47" s="84" t="s">
        <v>188</v>
      </c>
      <c r="C47" s="58"/>
      <c r="D47" s="73">
        <f>SUM(D48:D65)</f>
        <v>1862203</v>
      </c>
      <c r="E47" s="73">
        <f>SUM(E48:E65)</f>
        <v>1936426</v>
      </c>
      <c r="F47" s="73">
        <f>SUM(F48:F65)</f>
        <v>1990759</v>
      </c>
      <c r="G47" s="20"/>
      <c r="H47" s="20"/>
      <c r="I47" s="20"/>
      <c r="J47" s="11"/>
      <c r="K47" s="60"/>
      <c r="L47" s="12"/>
      <c r="M47" s="12"/>
    </row>
    <row r="48" spans="1:13" ht="12.75">
      <c r="A48" s="25"/>
      <c r="B48" s="75" t="s">
        <v>109</v>
      </c>
      <c r="C48" s="19"/>
      <c r="D48" s="68"/>
      <c r="E48" s="20"/>
      <c r="F48" s="68"/>
      <c r="G48" s="20"/>
      <c r="H48" s="20"/>
      <c r="I48" s="20"/>
      <c r="J48" s="11"/>
      <c r="K48" s="60"/>
      <c r="L48" s="12"/>
      <c r="M48" s="12"/>
    </row>
    <row r="49" spans="1:13" ht="12.75">
      <c r="A49" s="25"/>
      <c r="B49" s="75"/>
      <c r="C49" s="19" t="s">
        <v>144</v>
      </c>
      <c r="D49" s="68">
        <v>68776</v>
      </c>
      <c r="E49" s="20">
        <v>70306</v>
      </c>
      <c r="F49" s="68">
        <v>90000</v>
      </c>
      <c r="G49" s="20"/>
      <c r="H49" s="20"/>
      <c r="I49" s="20"/>
      <c r="J49" s="11"/>
      <c r="K49" s="60"/>
      <c r="L49" s="12"/>
      <c r="M49" s="12"/>
    </row>
    <row r="50" spans="1:13" ht="12.75">
      <c r="A50" s="25"/>
      <c r="B50" s="75"/>
      <c r="C50" s="19" t="s">
        <v>104</v>
      </c>
      <c r="D50" s="68">
        <v>20333</v>
      </c>
      <c r="E50" s="20">
        <v>14870</v>
      </c>
      <c r="F50" s="68">
        <v>17000</v>
      </c>
      <c r="G50" s="60"/>
      <c r="H50" s="60"/>
      <c r="I50" s="60"/>
      <c r="J50" s="11"/>
      <c r="K50" s="60"/>
      <c r="L50" s="16"/>
      <c r="M50" s="16"/>
    </row>
    <row r="51" spans="1:13" ht="12.75">
      <c r="A51" s="25"/>
      <c r="B51" s="75"/>
      <c r="C51" s="19" t="s">
        <v>107</v>
      </c>
      <c r="D51" s="68">
        <v>58144</v>
      </c>
      <c r="E51" s="20">
        <v>54869</v>
      </c>
      <c r="F51" s="68">
        <v>65000</v>
      </c>
      <c r="G51" s="20"/>
      <c r="H51" s="20"/>
      <c r="I51" s="20"/>
      <c r="J51" s="11"/>
      <c r="K51" s="60"/>
      <c r="L51" s="12"/>
      <c r="M51" s="12"/>
    </row>
    <row r="52" spans="1:13" ht="12.75">
      <c r="A52" s="25"/>
      <c r="B52" s="75"/>
      <c r="C52" s="19" t="s">
        <v>105</v>
      </c>
      <c r="D52" s="68">
        <v>1163</v>
      </c>
      <c r="E52" s="20">
        <v>1148</v>
      </c>
      <c r="F52" s="68">
        <v>1000</v>
      </c>
      <c r="G52" s="60"/>
      <c r="H52" s="60"/>
      <c r="I52" s="60"/>
      <c r="J52" s="11"/>
      <c r="K52" s="60"/>
      <c r="L52" s="60"/>
      <c r="M52" s="60"/>
    </row>
    <row r="53" spans="1:13" ht="12.75">
      <c r="A53" s="25"/>
      <c r="B53" s="75"/>
      <c r="C53" s="19" t="s">
        <v>83</v>
      </c>
      <c r="D53" s="68">
        <v>357324</v>
      </c>
      <c r="E53" s="20">
        <v>453102</v>
      </c>
      <c r="F53" s="68">
        <v>460000</v>
      </c>
      <c r="G53" s="20"/>
      <c r="H53" s="20"/>
      <c r="I53" s="20"/>
      <c r="J53" s="11"/>
      <c r="K53" s="60"/>
      <c r="L53" s="12"/>
      <c r="M53" s="12"/>
    </row>
    <row r="54" spans="1:13" ht="12.75">
      <c r="A54" s="25"/>
      <c r="B54" s="75" t="s">
        <v>108</v>
      </c>
      <c r="C54" s="19"/>
      <c r="D54" s="68"/>
      <c r="E54" s="20"/>
      <c r="F54" s="68"/>
      <c r="G54" s="20"/>
      <c r="H54" s="20"/>
      <c r="I54" s="20"/>
      <c r="J54" s="11"/>
      <c r="K54" s="60"/>
      <c r="L54" s="12"/>
      <c r="M54" s="12"/>
    </row>
    <row r="55" spans="1:13" ht="12.75">
      <c r="A55" s="25"/>
      <c r="B55" s="75"/>
      <c r="C55" s="19" t="s">
        <v>106</v>
      </c>
      <c r="D55" s="68">
        <v>9674</v>
      </c>
      <c r="E55" s="20">
        <v>7977</v>
      </c>
      <c r="F55" s="68">
        <v>10000</v>
      </c>
      <c r="G55" s="20"/>
      <c r="H55" s="20"/>
      <c r="I55" s="20"/>
      <c r="J55" s="11"/>
      <c r="K55" s="60"/>
      <c r="L55" s="12"/>
      <c r="M55" s="12"/>
    </row>
    <row r="56" spans="1:13" ht="12.75">
      <c r="A56" s="25"/>
      <c r="B56" s="75"/>
      <c r="C56" s="19" t="s">
        <v>160</v>
      </c>
      <c r="D56" s="68">
        <v>152411</v>
      </c>
      <c r="E56" s="20">
        <v>177548</v>
      </c>
      <c r="F56" s="68">
        <v>164477</v>
      </c>
      <c r="G56" s="20"/>
      <c r="H56" s="20"/>
      <c r="I56" s="20"/>
      <c r="J56" s="11"/>
      <c r="K56" s="60"/>
      <c r="L56" s="12"/>
      <c r="M56" s="12"/>
    </row>
    <row r="57" spans="1:13" ht="13.5" thickBot="1">
      <c r="A57" s="116"/>
      <c r="B57" s="76"/>
      <c r="C57" s="41" t="s">
        <v>110</v>
      </c>
      <c r="D57" s="283">
        <v>513300</v>
      </c>
      <c r="E57" s="302">
        <v>439944</v>
      </c>
      <c r="F57" s="283">
        <v>456332</v>
      </c>
      <c r="G57" s="20"/>
      <c r="H57" s="20"/>
      <c r="I57" s="20"/>
      <c r="J57" s="11"/>
      <c r="K57" s="60"/>
      <c r="L57" s="12"/>
      <c r="M57" s="12"/>
    </row>
    <row r="58" spans="1:13" ht="12.75">
      <c r="A58" s="25"/>
      <c r="B58" s="75"/>
      <c r="C58" s="19" t="s">
        <v>159</v>
      </c>
      <c r="D58" s="68">
        <v>341095</v>
      </c>
      <c r="E58" s="20">
        <v>353771</v>
      </c>
      <c r="F58" s="68">
        <v>350441</v>
      </c>
      <c r="G58" s="20"/>
      <c r="H58" s="20"/>
      <c r="I58" s="20"/>
      <c r="J58" s="11"/>
      <c r="K58" s="60"/>
      <c r="L58" s="12"/>
      <c r="M58" s="12"/>
    </row>
    <row r="59" spans="1:13" ht="12.75">
      <c r="A59" s="25"/>
      <c r="B59" s="75"/>
      <c r="C59" s="19" t="s">
        <v>176</v>
      </c>
      <c r="D59" s="68">
        <v>203074</v>
      </c>
      <c r="E59" s="20">
        <v>220245</v>
      </c>
      <c r="F59" s="68">
        <v>221286</v>
      </c>
      <c r="G59" s="20"/>
      <c r="H59" s="20"/>
      <c r="I59" s="20"/>
      <c r="J59" s="11"/>
      <c r="K59" s="60"/>
      <c r="L59" s="12"/>
      <c r="M59" s="12"/>
    </row>
    <row r="60" spans="1:13" ht="12.75">
      <c r="A60" s="25"/>
      <c r="B60" s="75"/>
      <c r="C60" s="19" t="s">
        <v>84</v>
      </c>
      <c r="D60" s="68">
        <v>120406</v>
      </c>
      <c r="E60" s="20">
        <v>126014</v>
      </c>
      <c r="F60" s="68">
        <v>140000</v>
      </c>
      <c r="G60" s="20"/>
      <c r="H60" s="20"/>
      <c r="I60" s="20"/>
      <c r="J60" s="11"/>
      <c r="K60" s="60"/>
      <c r="L60" s="11"/>
      <c r="M60" s="12"/>
    </row>
    <row r="61" spans="1:13" ht="12.75">
      <c r="A61" s="25"/>
      <c r="B61" s="75"/>
      <c r="C61" s="19" t="s">
        <v>688</v>
      </c>
      <c r="D61" s="68">
        <v>776</v>
      </c>
      <c r="E61" s="20">
        <v>340</v>
      </c>
      <c r="F61" s="68"/>
      <c r="G61" s="20"/>
      <c r="H61" s="20"/>
      <c r="I61" s="20"/>
      <c r="J61" s="11"/>
      <c r="K61" s="60"/>
      <c r="L61" s="11"/>
      <c r="M61" s="12"/>
    </row>
    <row r="62" spans="1:13" ht="12.75">
      <c r="A62" s="25"/>
      <c r="B62" s="75"/>
      <c r="C62" s="19" t="s">
        <v>240</v>
      </c>
      <c r="D62" s="68">
        <v>47</v>
      </c>
      <c r="E62" s="20">
        <v>253</v>
      </c>
      <c r="F62" s="68"/>
      <c r="G62" s="20"/>
      <c r="H62" s="20"/>
      <c r="I62" s="20"/>
      <c r="J62" s="11"/>
      <c r="K62" s="60"/>
      <c r="L62" s="11"/>
      <c r="M62" s="12"/>
    </row>
    <row r="63" spans="1:13" ht="12.75">
      <c r="A63" s="25"/>
      <c r="B63" s="75" t="s">
        <v>111</v>
      </c>
      <c r="C63" s="19"/>
      <c r="D63" s="68"/>
      <c r="E63" s="20"/>
      <c r="F63" s="68"/>
      <c r="G63" s="20"/>
      <c r="H63" s="20"/>
      <c r="I63" s="20"/>
      <c r="J63" s="11"/>
      <c r="K63" s="60"/>
      <c r="L63" s="12"/>
      <c r="M63" s="12"/>
    </row>
    <row r="64" spans="1:13" ht="12.75">
      <c r="A64" s="25"/>
      <c r="B64" s="75"/>
      <c r="C64" s="19" t="s">
        <v>112</v>
      </c>
      <c r="D64" s="68">
        <v>4028</v>
      </c>
      <c r="E64" s="20">
        <v>3722</v>
      </c>
      <c r="F64" s="68">
        <v>3000</v>
      </c>
      <c r="G64" s="20"/>
      <c r="H64" s="20"/>
      <c r="I64" s="20"/>
      <c r="J64" s="11"/>
      <c r="K64" s="60"/>
      <c r="L64" s="12"/>
      <c r="M64" s="12"/>
    </row>
    <row r="65" spans="1:13" ht="12.75">
      <c r="A65" s="25"/>
      <c r="B65" s="75"/>
      <c r="C65" s="19" t="s">
        <v>113</v>
      </c>
      <c r="D65" s="68">
        <v>11652</v>
      </c>
      <c r="E65" s="20">
        <v>12317</v>
      </c>
      <c r="F65" s="68">
        <v>12223</v>
      </c>
      <c r="G65" s="20"/>
      <c r="H65" s="20"/>
      <c r="I65" s="20"/>
      <c r="J65" s="11"/>
      <c r="K65" s="60"/>
      <c r="L65" s="12"/>
      <c r="M65" s="12"/>
    </row>
    <row r="66" spans="1:13" ht="12.75">
      <c r="A66" s="25"/>
      <c r="B66" s="36"/>
      <c r="C66" s="19"/>
      <c r="D66" s="68"/>
      <c r="E66" s="20"/>
      <c r="F66" s="68"/>
      <c r="G66" s="20"/>
      <c r="H66" s="20"/>
      <c r="I66" s="20"/>
      <c r="J66" s="11"/>
      <c r="K66" s="60"/>
      <c r="L66" s="12"/>
      <c r="M66" s="12"/>
    </row>
    <row r="67" spans="1:13" ht="12.75">
      <c r="A67" s="65" t="s">
        <v>114</v>
      </c>
      <c r="B67" s="84"/>
      <c r="C67" s="58"/>
      <c r="D67" s="73"/>
      <c r="E67" s="60"/>
      <c r="F67" s="68"/>
      <c r="G67" s="20"/>
      <c r="H67" s="20"/>
      <c r="I67" s="20"/>
      <c r="J67" s="11"/>
      <c r="K67" s="60"/>
      <c r="L67" s="12"/>
      <c r="M67" s="12"/>
    </row>
    <row r="68" spans="1:13" ht="12.75">
      <c r="A68" s="65" t="s">
        <v>211</v>
      </c>
      <c r="B68" s="84" t="s">
        <v>191</v>
      </c>
      <c r="C68" s="58"/>
      <c r="D68" s="73">
        <f>SUM(D70:D80)</f>
        <v>991246</v>
      </c>
      <c r="E68" s="73">
        <f>SUM(E70:E80)</f>
        <v>918191</v>
      </c>
      <c r="F68" s="73">
        <f>SUM(F70:F80)</f>
        <v>737850</v>
      </c>
      <c r="G68" s="20"/>
      <c r="H68" s="20"/>
      <c r="I68" s="20"/>
      <c r="J68" s="11"/>
      <c r="K68" s="60"/>
      <c r="L68" s="12"/>
      <c r="M68" s="12"/>
    </row>
    <row r="69" spans="1:13" ht="12.75">
      <c r="A69" s="65"/>
      <c r="B69" s="75" t="s">
        <v>185</v>
      </c>
      <c r="C69" s="58"/>
      <c r="D69" s="73"/>
      <c r="E69" s="60"/>
      <c r="F69" s="68"/>
      <c r="G69" s="20"/>
      <c r="H69" s="20"/>
      <c r="I69" s="20"/>
      <c r="J69" s="11"/>
      <c r="K69" s="60"/>
      <c r="L69" s="12"/>
      <c r="M69" s="12"/>
    </row>
    <row r="70" spans="1:13" ht="12.75">
      <c r="A70" s="25"/>
      <c r="B70" s="75"/>
      <c r="C70" s="19" t="s">
        <v>555</v>
      </c>
      <c r="D70" s="68">
        <v>773090</v>
      </c>
      <c r="E70" s="20">
        <v>736113</v>
      </c>
      <c r="F70" s="68">
        <v>717745</v>
      </c>
      <c r="G70" s="20"/>
      <c r="H70" s="20"/>
      <c r="I70" s="20"/>
      <c r="J70" s="11"/>
      <c r="K70" s="60"/>
      <c r="L70" s="12"/>
      <c r="M70" s="12"/>
    </row>
    <row r="71" spans="1:13" ht="12.75">
      <c r="A71" s="25"/>
      <c r="B71" s="85" t="s">
        <v>184</v>
      </c>
      <c r="C71" s="19"/>
      <c r="D71" s="68"/>
      <c r="E71" s="20"/>
      <c r="F71" s="68"/>
      <c r="G71" s="20"/>
      <c r="H71" s="20"/>
      <c r="I71" s="20"/>
      <c r="J71" s="11"/>
      <c r="K71" s="60"/>
      <c r="L71" s="12"/>
      <c r="M71" s="12"/>
    </row>
    <row r="72" spans="1:13" ht="12.75">
      <c r="A72" s="25"/>
      <c r="B72" s="75"/>
      <c r="C72" s="19" t="s">
        <v>182</v>
      </c>
      <c r="D72" s="68">
        <v>18956</v>
      </c>
      <c r="E72" s="20">
        <v>9057</v>
      </c>
      <c r="F72" s="68">
        <v>9960</v>
      </c>
      <c r="G72" s="20"/>
      <c r="H72" s="20"/>
      <c r="I72" s="20"/>
      <c r="J72" s="11"/>
      <c r="K72" s="60"/>
      <c r="L72" s="12"/>
      <c r="M72" s="12"/>
    </row>
    <row r="73" spans="1:13" ht="12.75">
      <c r="A73" s="25"/>
      <c r="B73" s="75"/>
      <c r="C73" s="19" t="s">
        <v>757</v>
      </c>
      <c r="D73" s="68">
        <v>147886</v>
      </c>
      <c r="E73" s="20">
        <v>112674</v>
      </c>
      <c r="F73" s="68">
        <v>498</v>
      </c>
      <c r="G73" s="20"/>
      <c r="H73" s="20"/>
      <c r="I73" s="20"/>
      <c r="J73" s="11"/>
      <c r="K73" s="60"/>
      <c r="L73" s="12"/>
      <c r="M73" s="12"/>
    </row>
    <row r="74" spans="1:13" ht="12.75">
      <c r="A74" s="25"/>
      <c r="B74" s="75"/>
      <c r="C74" s="19" t="s">
        <v>354</v>
      </c>
      <c r="D74" s="68"/>
      <c r="E74" s="20"/>
      <c r="F74" s="68">
        <v>9647</v>
      </c>
      <c r="G74" s="20"/>
      <c r="H74" s="20"/>
      <c r="I74" s="20"/>
      <c r="J74" s="11"/>
      <c r="K74" s="60"/>
      <c r="L74" s="12"/>
      <c r="M74" s="12"/>
    </row>
    <row r="75" spans="1:13" ht="12.75">
      <c r="A75" s="25"/>
      <c r="B75" s="75"/>
      <c r="C75" s="19" t="s">
        <v>689</v>
      </c>
      <c r="D75" s="68">
        <v>2533</v>
      </c>
      <c r="E75" s="20"/>
      <c r="F75" s="68"/>
      <c r="G75" s="20"/>
      <c r="H75" s="20"/>
      <c r="I75" s="20"/>
      <c r="J75" s="11"/>
      <c r="K75" s="60"/>
      <c r="L75" s="12"/>
      <c r="M75" s="12"/>
    </row>
    <row r="76" spans="1:13" ht="12.75">
      <c r="A76" s="25"/>
      <c r="B76" s="75"/>
      <c r="C76" s="19" t="s">
        <v>690</v>
      </c>
      <c r="D76" s="68">
        <v>16509</v>
      </c>
      <c r="E76" s="20"/>
      <c r="F76" s="68"/>
      <c r="G76" s="20"/>
      <c r="H76" s="20"/>
      <c r="I76" s="20"/>
      <c r="J76" s="11"/>
      <c r="K76" s="60"/>
      <c r="L76" s="12"/>
      <c r="M76" s="12"/>
    </row>
    <row r="77" spans="1:13" ht="12.75">
      <c r="A77" s="25"/>
      <c r="B77" s="75"/>
      <c r="C77" s="19" t="s">
        <v>691</v>
      </c>
      <c r="D77" s="68">
        <v>18926</v>
      </c>
      <c r="E77" s="20">
        <v>35311</v>
      </c>
      <c r="F77" s="68"/>
      <c r="G77" s="20"/>
      <c r="H77" s="20"/>
      <c r="I77" s="20"/>
      <c r="J77" s="11"/>
      <c r="K77" s="60"/>
      <c r="L77" s="12"/>
      <c r="M77" s="12"/>
    </row>
    <row r="78" spans="1:13" ht="12.75">
      <c r="A78" s="25"/>
      <c r="B78" s="75"/>
      <c r="C78" s="19" t="s">
        <v>692</v>
      </c>
      <c r="D78" s="68">
        <v>3346</v>
      </c>
      <c r="E78" s="20"/>
      <c r="F78" s="68"/>
      <c r="G78" s="20"/>
      <c r="H78" s="20"/>
      <c r="I78" s="20"/>
      <c r="J78" s="11"/>
      <c r="K78" s="60"/>
      <c r="L78" s="12"/>
      <c r="M78" s="12"/>
    </row>
    <row r="79" spans="1:13" ht="12.75">
      <c r="A79" s="25"/>
      <c r="B79" s="75"/>
      <c r="C79" s="19" t="s">
        <v>693</v>
      </c>
      <c r="D79" s="68">
        <v>10000</v>
      </c>
      <c r="E79" s="20">
        <v>25036</v>
      </c>
      <c r="F79" s="68"/>
      <c r="G79" s="20"/>
      <c r="H79" s="20"/>
      <c r="I79" s="20"/>
      <c r="J79" s="11"/>
      <c r="K79" s="60"/>
      <c r="L79" s="12"/>
      <c r="M79" s="12"/>
    </row>
    <row r="80" spans="1:13" ht="12.75">
      <c r="A80" s="25"/>
      <c r="B80" s="75"/>
      <c r="C80" s="19"/>
      <c r="D80" s="68"/>
      <c r="E80" s="20"/>
      <c r="F80" s="68"/>
      <c r="G80" s="60"/>
      <c r="H80" s="60"/>
      <c r="I80" s="60"/>
      <c r="J80" s="11"/>
      <c r="K80" s="60"/>
      <c r="L80" s="60"/>
      <c r="M80" s="60"/>
    </row>
    <row r="81" spans="1:13" ht="12.75">
      <c r="A81" s="65"/>
      <c r="B81" s="84" t="s">
        <v>192</v>
      </c>
      <c r="C81" s="82"/>
      <c r="D81" s="86">
        <f>SUM(D82:D86)</f>
        <v>881511</v>
      </c>
      <c r="E81" s="86">
        <f>SUM(E82:E86)</f>
        <v>794843</v>
      </c>
      <c r="F81" s="86">
        <f>SUM(F82:F86)</f>
        <v>445048</v>
      </c>
      <c r="G81" s="60"/>
      <c r="H81" s="60"/>
      <c r="I81" s="20"/>
      <c r="J81" s="11"/>
      <c r="K81" s="60"/>
      <c r="L81" s="11"/>
      <c r="M81" s="11"/>
    </row>
    <row r="82" spans="1:13" ht="12.75">
      <c r="A82" s="25"/>
      <c r="B82" s="87"/>
      <c r="C82" s="19" t="s">
        <v>164</v>
      </c>
      <c r="D82" s="68">
        <v>737979</v>
      </c>
      <c r="E82" s="20">
        <v>661114</v>
      </c>
      <c r="F82" s="68">
        <v>411847</v>
      </c>
      <c r="G82" s="20"/>
      <c r="H82" s="20"/>
      <c r="I82" s="20"/>
      <c r="J82" s="11"/>
      <c r="K82" s="60"/>
      <c r="L82" s="12"/>
      <c r="M82" s="12"/>
    </row>
    <row r="83" spans="1:13" ht="12.75">
      <c r="A83" s="25"/>
      <c r="B83" s="87"/>
      <c r="C83" s="19" t="s">
        <v>694</v>
      </c>
      <c r="D83" s="68">
        <v>143532</v>
      </c>
      <c r="E83" s="20">
        <v>65884</v>
      </c>
      <c r="F83" s="68">
        <v>26225</v>
      </c>
      <c r="G83" s="20"/>
      <c r="H83" s="20"/>
      <c r="I83" s="20"/>
      <c r="J83" s="11"/>
      <c r="K83" s="60"/>
      <c r="L83" s="12"/>
      <c r="M83" s="12"/>
    </row>
    <row r="84" spans="1:13" ht="12.75">
      <c r="A84" s="25"/>
      <c r="B84" s="87"/>
      <c r="C84" s="22" t="s">
        <v>86</v>
      </c>
      <c r="D84" s="68"/>
      <c r="E84" s="20">
        <v>54325</v>
      </c>
      <c r="F84" s="68">
        <v>6976</v>
      </c>
      <c r="G84" s="20"/>
      <c r="H84" s="20"/>
      <c r="I84" s="20"/>
      <c r="J84" s="11"/>
      <c r="K84" s="60"/>
      <c r="L84" s="12"/>
      <c r="M84" s="12"/>
    </row>
    <row r="85" spans="1:13" ht="12.75">
      <c r="A85" s="25"/>
      <c r="B85" s="87"/>
      <c r="C85" s="22" t="s">
        <v>265</v>
      </c>
      <c r="D85" s="68"/>
      <c r="E85" s="20">
        <v>13520</v>
      </c>
      <c r="F85" s="68"/>
      <c r="G85" s="20"/>
      <c r="H85" s="20"/>
      <c r="I85" s="20"/>
      <c r="J85" s="11"/>
      <c r="K85" s="60"/>
      <c r="L85" s="12"/>
      <c r="M85" s="12"/>
    </row>
    <row r="86" spans="1:13" ht="12.75">
      <c r="A86" s="65"/>
      <c r="B86" s="88"/>
      <c r="C86" s="82"/>
      <c r="D86" s="299"/>
      <c r="E86" s="298"/>
      <c r="F86" s="68"/>
      <c r="G86" s="20"/>
      <c r="H86" s="20"/>
      <c r="I86" s="20"/>
      <c r="J86" s="11"/>
      <c r="K86" s="60"/>
      <c r="L86" s="12"/>
      <c r="M86" s="12"/>
    </row>
    <row r="87" spans="1:13" ht="12.75">
      <c r="A87" s="65" t="s">
        <v>122</v>
      </c>
      <c r="B87" s="84"/>
      <c r="C87" s="58"/>
      <c r="D87" s="73"/>
      <c r="E87" s="60"/>
      <c r="F87" s="68"/>
      <c r="G87" s="20"/>
      <c r="H87" s="20"/>
      <c r="I87" s="20"/>
      <c r="J87" s="11"/>
      <c r="K87" s="60"/>
      <c r="L87" s="12"/>
      <c r="M87" s="12"/>
    </row>
    <row r="88" spans="1:13" ht="12.75">
      <c r="A88" s="65" t="s">
        <v>212</v>
      </c>
      <c r="B88" s="84" t="s">
        <v>193</v>
      </c>
      <c r="C88" s="19"/>
      <c r="D88" s="73">
        <f>SUM(D89:D93)</f>
        <v>542023</v>
      </c>
      <c r="E88" s="73">
        <f>SUM(E89:E93)</f>
        <v>301059</v>
      </c>
      <c r="F88" s="73">
        <f>SUM(F89:F93)</f>
        <v>180565</v>
      </c>
      <c r="G88" s="20"/>
      <c r="H88" s="20"/>
      <c r="I88" s="20"/>
      <c r="J88" s="11"/>
      <c r="K88" s="60"/>
      <c r="L88" s="12"/>
      <c r="M88" s="12"/>
    </row>
    <row r="89" spans="1:13" ht="12.75">
      <c r="A89" s="25"/>
      <c r="B89" s="75"/>
      <c r="C89" s="19" t="s">
        <v>115</v>
      </c>
      <c r="D89" s="68">
        <v>30900</v>
      </c>
      <c r="E89" s="20">
        <v>32100</v>
      </c>
      <c r="F89" s="68">
        <v>38800</v>
      </c>
      <c r="G89" s="20"/>
      <c r="H89" s="20"/>
      <c r="I89" s="20"/>
      <c r="J89" s="11"/>
      <c r="K89" s="60"/>
      <c r="L89" s="12"/>
      <c r="M89" s="12"/>
    </row>
    <row r="90" spans="1:13" ht="12.75">
      <c r="A90" s="25"/>
      <c r="B90" s="75"/>
      <c r="C90" s="19" t="s">
        <v>238</v>
      </c>
      <c r="D90" s="68">
        <v>30849</v>
      </c>
      <c r="E90" s="20">
        <v>31337</v>
      </c>
      <c r="F90" s="68">
        <v>31765</v>
      </c>
      <c r="G90" s="20"/>
      <c r="H90" s="20"/>
      <c r="I90" s="20"/>
      <c r="J90" s="11"/>
      <c r="K90" s="60"/>
      <c r="L90" s="12"/>
      <c r="M90" s="12"/>
    </row>
    <row r="91" spans="1:13" ht="12.75">
      <c r="A91" s="25"/>
      <c r="B91" s="75"/>
      <c r="C91" s="19" t="s">
        <v>79</v>
      </c>
      <c r="D91" s="68">
        <v>240000</v>
      </c>
      <c r="E91" s="20">
        <v>200000</v>
      </c>
      <c r="F91" s="68">
        <v>110000</v>
      </c>
      <c r="G91" s="20"/>
      <c r="H91" s="20"/>
      <c r="I91" s="20"/>
      <c r="J91" s="11"/>
      <c r="K91" s="60"/>
      <c r="L91" s="12"/>
      <c r="M91" s="12"/>
    </row>
    <row r="92" spans="1:13" ht="12.75">
      <c r="A92" s="25"/>
      <c r="B92" s="75"/>
      <c r="C92" s="19" t="s">
        <v>695</v>
      </c>
      <c r="D92" s="68">
        <v>240274</v>
      </c>
      <c r="E92" s="20">
        <v>37622</v>
      </c>
      <c r="F92" s="68"/>
      <c r="G92" s="20"/>
      <c r="H92" s="20"/>
      <c r="I92" s="20"/>
      <c r="J92" s="11"/>
      <c r="K92" s="60"/>
      <c r="L92" s="12"/>
      <c r="M92" s="12"/>
    </row>
    <row r="93" spans="1:13" ht="12.75">
      <c r="A93" s="25"/>
      <c r="B93" s="75"/>
      <c r="C93" s="19"/>
      <c r="D93" s="68"/>
      <c r="E93" s="20"/>
      <c r="F93" s="68"/>
      <c r="G93" s="20"/>
      <c r="H93" s="20"/>
      <c r="I93" s="20"/>
      <c r="J93" s="11"/>
      <c r="K93" s="60"/>
      <c r="L93" s="12"/>
      <c r="M93" s="12"/>
    </row>
    <row r="94" spans="1:19" s="15" customFormat="1" ht="12.75">
      <c r="A94" s="65" t="s">
        <v>686</v>
      </c>
      <c r="B94" s="84" t="s">
        <v>56</v>
      </c>
      <c r="C94" s="58"/>
      <c r="D94" s="73">
        <f>D95</f>
        <v>59</v>
      </c>
      <c r="E94" s="60"/>
      <c r="F94" s="73"/>
      <c r="G94" s="60"/>
      <c r="H94" s="60"/>
      <c r="I94" s="60"/>
      <c r="J94" s="13"/>
      <c r="K94" s="60"/>
      <c r="L94" s="16"/>
      <c r="M94" s="16"/>
      <c r="N94" s="16"/>
      <c r="O94" s="16"/>
      <c r="P94" s="16"/>
      <c r="Q94" s="16"/>
      <c r="R94" s="16"/>
      <c r="S94" s="16"/>
    </row>
    <row r="95" spans="1:13" ht="12.75">
      <c r="A95" s="25"/>
      <c r="B95" s="75"/>
      <c r="C95" s="19" t="s">
        <v>695</v>
      </c>
      <c r="D95" s="68">
        <v>59</v>
      </c>
      <c r="E95" s="20"/>
      <c r="F95" s="68"/>
      <c r="G95" s="20"/>
      <c r="H95" s="20"/>
      <c r="I95" s="20"/>
      <c r="J95" s="11"/>
      <c r="K95" s="60"/>
      <c r="L95" s="12"/>
      <c r="M95" s="12"/>
    </row>
    <row r="96" spans="1:13" ht="12.75">
      <c r="A96" s="25"/>
      <c r="B96" s="75"/>
      <c r="C96" s="19"/>
      <c r="D96" s="68"/>
      <c r="E96" s="20"/>
      <c r="F96" s="68"/>
      <c r="G96" s="20"/>
      <c r="H96" s="20"/>
      <c r="I96" s="20"/>
      <c r="J96" s="11"/>
      <c r="K96" s="60"/>
      <c r="L96" s="12"/>
      <c r="M96" s="12"/>
    </row>
    <row r="97" spans="1:13" ht="12.75">
      <c r="A97" s="65" t="s">
        <v>116</v>
      </c>
      <c r="B97" s="84"/>
      <c r="C97" s="58"/>
      <c r="D97" s="73"/>
      <c r="E97" s="60"/>
      <c r="F97" s="68"/>
      <c r="G97" s="102"/>
      <c r="H97" s="102"/>
      <c r="I97" s="102"/>
      <c r="J97" s="11"/>
      <c r="K97" s="60"/>
      <c r="L97" s="102"/>
      <c r="M97" s="102"/>
    </row>
    <row r="98" spans="1:13" ht="12.75">
      <c r="A98" s="65" t="s">
        <v>213</v>
      </c>
      <c r="B98" s="84" t="s">
        <v>189</v>
      </c>
      <c r="C98" s="58"/>
      <c r="D98" s="73">
        <f>SUM(D99:D105)</f>
        <v>165820</v>
      </c>
      <c r="E98" s="73">
        <f>SUM(E99:E105)</f>
        <v>324552</v>
      </c>
      <c r="F98" s="73">
        <f>SUM(F99:F105)</f>
        <v>134399</v>
      </c>
      <c r="G98" s="20"/>
      <c r="H98" s="20"/>
      <c r="I98" s="20"/>
      <c r="J98" s="11"/>
      <c r="K98" s="60"/>
      <c r="L98" s="12"/>
      <c r="M98" s="12"/>
    </row>
    <row r="99" spans="1:13" ht="12.75">
      <c r="A99" s="25"/>
      <c r="B99" s="75"/>
      <c r="C99" s="19" t="s">
        <v>117</v>
      </c>
      <c r="D99" s="68">
        <v>1200</v>
      </c>
      <c r="E99" s="20">
        <v>3600</v>
      </c>
      <c r="F99" s="68">
        <v>2400</v>
      </c>
      <c r="G99" s="20"/>
      <c r="H99" s="20"/>
      <c r="I99" s="20"/>
      <c r="J99" s="11"/>
      <c r="K99" s="60"/>
      <c r="L99" s="12"/>
      <c r="M99" s="12"/>
    </row>
    <row r="100" spans="1:13" ht="12.75">
      <c r="A100" s="25"/>
      <c r="B100" s="75"/>
      <c r="C100" s="19" t="s">
        <v>94</v>
      </c>
      <c r="D100" s="68">
        <v>162184</v>
      </c>
      <c r="E100" s="20">
        <v>219267</v>
      </c>
      <c r="F100" s="68">
        <v>57305</v>
      </c>
      <c r="G100" s="20"/>
      <c r="H100" s="20"/>
      <c r="I100" s="20"/>
      <c r="J100" s="11"/>
      <c r="K100" s="60"/>
      <c r="L100" s="12"/>
      <c r="M100" s="12"/>
    </row>
    <row r="101" spans="1:13" ht="12.75">
      <c r="A101" s="25"/>
      <c r="B101" s="75"/>
      <c r="C101" s="19" t="s">
        <v>366</v>
      </c>
      <c r="D101" s="68"/>
      <c r="E101" s="20"/>
      <c r="F101" s="68">
        <v>14562</v>
      </c>
      <c r="G101" s="20"/>
      <c r="H101" s="20"/>
      <c r="I101" s="20"/>
      <c r="J101" s="11"/>
      <c r="K101" s="60"/>
      <c r="L101" s="12"/>
      <c r="M101" s="12"/>
    </row>
    <row r="102" spans="1:13" ht="12.75">
      <c r="A102" s="25"/>
      <c r="B102" s="75"/>
      <c r="C102" s="19" t="s">
        <v>362</v>
      </c>
      <c r="D102" s="68"/>
      <c r="E102" s="20">
        <v>97015</v>
      </c>
      <c r="F102" s="68">
        <v>56639</v>
      </c>
      <c r="G102" s="20"/>
      <c r="H102" s="20"/>
      <c r="I102" s="20"/>
      <c r="J102" s="11"/>
      <c r="K102" s="60"/>
      <c r="L102" s="12"/>
      <c r="M102" s="12"/>
    </row>
    <row r="103" spans="1:13" ht="12.75">
      <c r="A103" s="25"/>
      <c r="B103" s="75"/>
      <c r="C103" s="19" t="s">
        <v>236</v>
      </c>
      <c r="D103" s="68"/>
      <c r="E103" s="20">
        <v>4670</v>
      </c>
      <c r="F103" s="68">
        <v>1213</v>
      </c>
      <c r="G103" s="20"/>
      <c r="H103" s="20"/>
      <c r="I103" s="20"/>
      <c r="J103" s="11"/>
      <c r="K103" s="60"/>
      <c r="L103" s="12"/>
      <c r="M103" s="12"/>
    </row>
    <row r="104" spans="1:13" ht="12.75">
      <c r="A104" s="25"/>
      <c r="B104" s="75"/>
      <c r="C104" s="19" t="s">
        <v>288</v>
      </c>
      <c r="D104" s="68">
        <v>2436</v>
      </c>
      <c r="E104" s="20"/>
      <c r="F104" s="68">
        <v>2280</v>
      </c>
      <c r="G104" s="20"/>
      <c r="H104" s="20"/>
      <c r="I104" s="20"/>
      <c r="J104" s="11"/>
      <c r="K104" s="60"/>
      <c r="L104" s="12"/>
      <c r="M104" s="12"/>
    </row>
    <row r="105" spans="1:13" ht="12.75">
      <c r="A105" s="25"/>
      <c r="B105" s="75"/>
      <c r="C105" s="19"/>
      <c r="D105" s="68"/>
      <c r="E105" s="20"/>
      <c r="F105" s="68"/>
      <c r="G105" s="60"/>
      <c r="H105" s="60"/>
      <c r="I105" s="20"/>
      <c r="J105" s="11"/>
      <c r="K105" s="60"/>
      <c r="L105" s="11"/>
      <c r="M105" s="11"/>
    </row>
    <row r="106" spans="1:13" ht="12.75">
      <c r="A106" s="65" t="s">
        <v>138</v>
      </c>
      <c r="B106" s="84" t="s">
        <v>190</v>
      </c>
      <c r="C106" s="58"/>
      <c r="D106" s="73">
        <f>SUM(D107:D119)</f>
        <v>142235</v>
      </c>
      <c r="E106" s="73">
        <f>SUM(E107:E119)</f>
        <v>120818</v>
      </c>
      <c r="F106" s="73">
        <f>SUM(F107:F119)</f>
        <v>55299</v>
      </c>
      <c r="G106" s="60"/>
      <c r="H106" s="60"/>
      <c r="I106" s="60"/>
      <c r="J106" s="11"/>
      <c r="K106" s="60"/>
      <c r="L106" s="60"/>
      <c r="M106" s="60"/>
    </row>
    <row r="107" spans="1:13" ht="12.75">
      <c r="A107" s="65"/>
      <c r="B107" s="75" t="s">
        <v>19</v>
      </c>
      <c r="C107" s="19" t="s">
        <v>215</v>
      </c>
      <c r="D107" s="68">
        <v>2382</v>
      </c>
      <c r="E107" s="20">
        <v>2546</v>
      </c>
      <c r="F107" s="73"/>
      <c r="G107" s="60"/>
      <c r="H107" s="60"/>
      <c r="I107" s="60"/>
      <c r="J107" s="11"/>
      <c r="K107" s="60"/>
      <c r="L107" s="60"/>
      <c r="M107" s="60"/>
    </row>
    <row r="108" spans="1:13" ht="12.75">
      <c r="A108" s="65"/>
      <c r="B108" s="75" t="s">
        <v>23</v>
      </c>
      <c r="C108" s="19" t="s">
        <v>54</v>
      </c>
      <c r="D108" s="68">
        <v>3286</v>
      </c>
      <c r="E108" s="20">
        <v>7772</v>
      </c>
      <c r="F108" s="73"/>
      <c r="G108" s="60"/>
      <c r="H108" s="60"/>
      <c r="I108" s="60"/>
      <c r="J108" s="11"/>
      <c r="K108" s="60"/>
      <c r="L108" s="60"/>
      <c r="M108" s="60"/>
    </row>
    <row r="109" spans="1:13" ht="12.75">
      <c r="A109" s="65"/>
      <c r="B109" s="75" t="s">
        <v>31</v>
      </c>
      <c r="C109" s="19" t="s">
        <v>124</v>
      </c>
      <c r="D109" s="68">
        <v>3436</v>
      </c>
      <c r="E109" s="20">
        <v>2348</v>
      </c>
      <c r="F109" s="73"/>
      <c r="G109" s="60"/>
      <c r="H109" s="60"/>
      <c r="I109" s="60"/>
      <c r="J109" s="11"/>
      <c r="K109" s="60"/>
      <c r="L109" s="60"/>
      <c r="M109" s="60"/>
    </row>
    <row r="110" spans="1:13" ht="12.75">
      <c r="A110" s="65"/>
      <c r="B110" s="75" t="s">
        <v>21</v>
      </c>
      <c r="C110" s="19" t="s">
        <v>24</v>
      </c>
      <c r="D110" s="68">
        <v>2127</v>
      </c>
      <c r="E110" s="20">
        <v>1916</v>
      </c>
      <c r="F110" s="73"/>
      <c r="G110" s="60"/>
      <c r="H110" s="60"/>
      <c r="I110" s="60"/>
      <c r="J110" s="11"/>
      <c r="K110" s="60"/>
      <c r="L110" s="60"/>
      <c r="M110" s="60"/>
    </row>
    <row r="111" spans="1:13" ht="13.5" thickBot="1">
      <c r="A111" s="66"/>
      <c r="B111" s="76" t="s">
        <v>28</v>
      </c>
      <c r="C111" s="41" t="s">
        <v>25</v>
      </c>
      <c r="D111" s="283">
        <v>1042</v>
      </c>
      <c r="E111" s="302">
        <v>942</v>
      </c>
      <c r="F111" s="303"/>
      <c r="G111" s="60"/>
      <c r="H111" s="60"/>
      <c r="I111" s="60"/>
      <c r="J111" s="11"/>
      <c r="K111" s="60"/>
      <c r="L111" s="60"/>
      <c r="M111" s="60"/>
    </row>
    <row r="112" spans="1:13" ht="12.75">
      <c r="A112" s="65"/>
      <c r="B112" s="75" t="s">
        <v>35</v>
      </c>
      <c r="C112" s="19" t="s">
        <v>27</v>
      </c>
      <c r="D112" s="68">
        <v>1555</v>
      </c>
      <c r="E112" s="20">
        <v>532</v>
      </c>
      <c r="F112" s="73"/>
      <c r="G112" s="60"/>
      <c r="H112" s="60"/>
      <c r="I112" s="60"/>
      <c r="J112" s="11"/>
      <c r="K112" s="60"/>
      <c r="L112" s="60"/>
      <c r="M112" s="60"/>
    </row>
    <row r="113" spans="1:13" ht="12.75">
      <c r="A113" s="25"/>
      <c r="B113" s="75" t="s">
        <v>22</v>
      </c>
      <c r="C113" s="19" t="s">
        <v>52</v>
      </c>
      <c r="D113" s="68">
        <v>6567</v>
      </c>
      <c r="E113" s="20">
        <v>5577</v>
      </c>
      <c r="F113" s="68">
        <v>6386</v>
      </c>
      <c r="G113" s="20"/>
      <c r="H113" s="20"/>
      <c r="I113" s="20"/>
      <c r="J113" s="11"/>
      <c r="K113" s="60"/>
      <c r="L113" s="12"/>
      <c r="M113" s="12"/>
    </row>
    <row r="114" spans="1:13" ht="12.75">
      <c r="A114" s="25"/>
      <c r="B114" s="75" t="s">
        <v>38</v>
      </c>
      <c r="C114" s="19" t="s">
        <v>181</v>
      </c>
      <c r="D114" s="68">
        <v>45707</v>
      </c>
      <c r="E114" s="20">
        <v>51708</v>
      </c>
      <c r="F114" s="68">
        <v>46800</v>
      </c>
      <c r="G114" s="20"/>
      <c r="H114" s="20"/>
      <c r="I114" s="20"/>
      <c r="J114" s="11"/>
      <c r="K114" s="60"/>
      <c r="L114" s="12"/>
      <c r="M114" s="12"/>
    </row>
    <row r="115" spans="1:13" ht="12.75">
      <c r="A115" s="25"/>
      <c r="B115" s="75"/>
      <c r="C115" s="19" t="s">
        <v>683</v>
      </c>
      <c r="D115" s="68">
        <v>45157</v>
      </c>
      <c r="E115" s="20">
        <v>10190</v>
      </c>
      <c r="F115" s="68"/>
      <c r="G115" s="20"/>
      <c r="H115" s="20"/>
      <c r="I115" s="20"/>
      <c r="J115" s="11"/>
      <c r="K115" s="60"/>
      <c r="L115" s="12"/>
      <c r="M115" s="12"/>
    </row>
    <row r="116" spans="1:13" ht="12.75">
      <c r="A116" s="25"/>
      <c r="B116" s="75"/>
      <c r="C116" s="22" t="s">
        <v>223</v>
      </c>
      <c r="D116" s="68">
        <v>10983</v>
      </c>
      <c r="E116" s="20">
        <v>28087</v>
      </c>
      <c r="F116" s="68">
        <v>2113</v>
      </c>
      <c r="G116" s="20"/>
      <c r="H116" s="20"/>
      <c r="I116" s="20"/>
      <c r="J116" s="11"/>
      <c r="K116" s="60"/>
      <c r="L116" s="12"/>
      <c r="M116" s="12"/>
    </row>
    <row r="117" spans="1:13" ht="12.75">
      <c r="A117" s="25"/>
      <c r="B117" s="75"/>
      <c r="C117" s="19" t="s">
        <v>684</v>
      </c>
      <c r="D117" s="68">
        <v>8317</v>
      </c>
      <c r="E117" s="20"/>
      <c r="F117" s="68"/>
      <c r="G117" s="20"/>
      <c r="H117" s="20"/>
      <c r="I117" s="20"/>
      <c r="J117" s="11"/>
      <c r="K117" s="60"/>
      <c r="L117" s="12"/>
      <c r="M117" s="12"/>
    </row>
    <row r="118" spans="1:13" ht="12.75">
      <c r="A118" s="25"/>
      <c r="B118" s="75"/>
      <c r="C118" s="19" t="s">
        <v>327</v>
      </c>
      <c r="D118" s="68">
        <v>11676</v>
      </c>
      <c r="E118" s="20">
        <v>9200</v>
      </c>
      <c r="F118" s="68"/>
      <c r="G118" s="20"/>
      <c r="H118" s="20"/>
      <c r="I118" s="20"/>
      <c r="J118" s="11"/>
      <c r="K118" s="60"/>
      <c r="L118" s="12"/>
      <c r="M118" s="12"/>
    </row>
    <row r="119" spans="1:13" ht="12.75">
      <c r="A119" s="25"/>
      <c r="B119" s="75"/>
      <c r="C119" s="22"/>
      <c r="D119" s="68"/>
      <c r="E119" s="20"/>
      <c r="F119" s="68"/>
      <c r="G119" s="20"/>
      <c r="H119" s="20"/>
      <c r="I119" s="20"/>
      <c r="J119" s="11"/>
      <c r="K119" s="60"/>
      <c r="L119" s="12"/>
      <c r="M119" s="12"/>
    </row>
    <row r="120" spans="1:13" ht="12.75">
      <c r="A120" s="65" t="s">
        <v>138</v>
      </c>
      <c r="B120" s="84" t="s">
        <v>363</v>
      </c>
      <c r="C120" s="58"/>
      <c r="D120" s="73">
        <f>SUM(D121:D122)</f>
        <v>0</v>
      </c>
      <c r="E120" s="73">
        <f>SUM(E121:E122)</f>
        <v>0</v>
      </c>
      <c r="F120" s="73">
        <f>SUM(F121:F122)</f>
        <v>19912</v>
      </c>
      <c r="G120" s="20"/>
      <c r="H120" s="20"/>
      <c r="I120" s="20"/>
      <c r="J120" s="11"/>
      <c r="K120" s="60"/>
      <c r="L120" s="12"/>
      <c r="M120" s="12"/>
    </row>
    <row r="121" spans="1:13" ht="12.75">
      <c r="A121" s="25"/>
      <c r="B121" s="75" t="s">
        <v>30</v>
      </c>
      <c r="C121" s="22" t="s">
        <v>223</v>
      </c>
      <c r="D121" s="68"/>
      <c r="E121" s="20"/>
      <c r="F121" s="68">
        <v>19912</v>
      </c>
      <c r="G121" s="20"/>
      <c r="H121" s="20"/>
      <c r="I121" s="20"/>
      <c r="J121" s="11"/>
      <c r="K121" s="60"/>
      <c r="L121" s="12"/>
      <c r="M121" s="12"/>
    </row>
    <row r="122" spans="1:13" ht="12.75">
      <c r="A122" s="25"/>
      <c r="B122" s="75"/>
      <c r="C122" s="22"/>
      <c r="D122" s="68"/>
      <c r="E122" s="20"/>
      <c r="F122" s="68"/>
      <c r="G122" s="20"/>
      <c r="H122" s="20"/>
      <c r="I122" s="20"/>
      <c r="J122" s="11"/>
      <c r="K122" s="60"/>
      <c r="L122" s="12"/>
      <c r="M122" s="12"/>
    </row>
    <row r="123" spans="1:19" s="15" customFormat="1" ht="12.75">
      <c r="A123" s="65" t="s">
        <v>137</v>
      </c>
      <c r="B123" s="84" t="s">
        <v>696</v>
      </c>
      <c r="C123" s="101"/>
      <c r="D123" s="73">
        <f>D124</f>
        <v>83903</v>
      </c>
      <c r="E123" s="73">
        <f>E124</f>
        <v>298138</v>
      </c>
      <c r="F123" s="73">
        <f>F124</f>
        <v>0</v>
      </c>
      <c r="G123" s="60"/>
      <c r="H123" s="60"/>
      <c r="I123" s="60"/>
      <c r="J123" s="13"/>
      <c r="K123" s="60"/>
      <c r="L123" s="16"/>
      <c r="M123" s="16"/>
      <c r="N123" s="16"/>
      <c r="O123" s="16"/>
      <c r="P123" s="16"/>
      <c r="Q123" s="16"/>
      <c r="R123" s="16"/>
      <c r="S123" s="16"/>
    </row>
    <row r="124" spans="1:13" ht="12.75">
      <c r="A124" s="25"/>
      <c r="B124" s="75"/>
      <c r="C124" s="22" t="s">
        <v>94</v>
      </c>
      <c r="D124" s="68">
        <v>83903</v>
      </c>
      <c r="E124" s="20">
        <v>298138</v>
      </c>
      <c r="F124" s="68"/>
      <c r="G124" s="20"/>
      <c r="H124" s="20"/>
      <c r="I124" s="20"/>
      <c r="J124" s="11"/>
      <c r="K124" s="60"/>
      <c r="L124" s="12"/>
      <c r="M124" s="12"/>
    </row>
    <row r="125" spans="1:13" ht="12.75">
      <c r="A125" s="25"/>
      <c r="B125" s="75"/>
      <c r="C125" s="22"/>
      <c r="D125" s="68"/>
      <c r="E125" s="20"/>
      <c r="F125" s="68"/>
      <c r="G125" s="20"/>
      <c r="H125" s="20"/>
      <c r="I125" s="20"/>
      <c r="J125" s="11"/>
      <c r="K125" s="60"/>
      <c r="L125" s="12"/>
      <c r="M125" s="12"/>
    </row>
    <row r="126" spans="1:13" ht="12.75">
      <c r="A126" s="65" t="s">
        <v>686</v>
      </c>
      <c r="B126" s="84" t="s">
        <v>56</v>
      </c>
      <c r="C126" s="58"/>
      <c r="D126" s="73">
        <f>D127</f>
        <v>66</v>
      </c>
      <c r="E126" s="20"/>
      <c r="F126" s="68"/>
      <c r="G126" s="20"/>
      <c r="H126" s="20"/>
      <c r="I126" s="20"/>
      <c r="J126" s="11"/>
      <c r="K126" s="60"/>
      <c r="L126" s="12"/>
      <c r="M126" s="12"/>
    </row>
    <row r="127" spans="1:13" ht="12.75">
      <c r="A127" s="25"/>
      <c r="B127" s="75"/>
      <c r="C127" s="19" t="s">
        <v>697</v>
      </c>
      <c r="D127" s="68">
        <v>66</v>
      </c>
      <c r="E127" s="20"/>
      <c r="F127" s="68"/>
      <c r="G127" s="20"/>
      <c r="H127" s="20"/>
      <c r="I127" s="20"/>
      <c r="J127" s="11"/>
      <c r="K127" s="60"/>
      <c r="L127" s="12"/>
      <c r="M127" s="12"/>
    </row>
    <row r="128" spans="1:13" ht="12.75">
      <c r="A128" s="25"/>
      <c r="B128" s="75"/>
      <c r="C128" s="19"/>
      <c r="D128" s="68"/>
      <c r="E128" s="20"/>
      <c r="F128" s="68"/>
      <c r="G128" s="20"/>
      <c r="H128" s="20"/>
      <c r="I128" s="20"/>
      <c r="J128" s="11"/>
      <c r="K128" s="60"/>
      <c r="L128" s="12"/>
      <c r="M128" s="12"/>
    </row>
    <row r="129" spans="1:13" ht="12.75">
      <c r="A129" s="65" t="s">
        <v>118</v>
      </c>
      <c r="B129" s="84"/>
      <c r="C129" s="58"/>
      <c r="D129" s="73">
        <f>SUM(D130:D130)</f>
        <v>5599</v>
      </c>
      <c r="E129" s="73">
        <f>SUM(E130:E130)</f>
        <v>5991</v>
      </c>
      <c r="F129" s="73">
        <f>SUM(F130:F130)</f>
        <v>4460</v>
      </c>
      <c r="G129" s="20"/>
      <c r="H129" s="20"/>
      <c r="I129" s="20"/>
      <c r="J129" s="11"/>
      <c r="K129" s="20"/>
      <c r="L129" s="12"/>
      <c r="M129" s="14"/>
    </row>
    <row r="130" spans="1:13" ht="12.75">
      <c r="A130" s="65" t="s">
        <v>283</v>
      </c>
      <c r="B130" s="75"/>
      <c r="C130" s="19" t="s">
        <v>120</v>
      </c>
      <c r="D130" s="68">
        <v>5599</v>
      </c>
      <c r="E130" s="20">
        <v>5991</v>
      </c>
      <c r="F130" s="68">
        <v>4460</v>
      </c>
      <c r="G130" s="20"/>
      <c r="H130" s="20"/>
      <c r="I130" s="20"/>
      <c r="J130" s="11"/>
      <c r="K130" s="60"/>
      <c r="L130" s="12"/>
      <c r="M130" s="14"/>
    </row>
    <row r="131" spans="1:13" ht="12.75">
      <c r="A131" s="25"/>
      <c r="B131" s="75"/>
      <c r="C131" s="19"/>
      <c r="D131" s="68"/>
      <c r="E131" s="20"/>
      <c r="F131" s="68"/>
      <c r="G131" s="20"/>
      <c r="H131" s="20"/>
      <c r="I131" s="20"/>
      <c r="J131" s="11"/>
      <c r="K131" s="60"/>
      <c r="L131" s="12"/>
      <c r="M131" s="14"/>
    </row>
    <row r="132" spans="1:13" ht="12.75">
      <c r="A132" s="65" t="s">
        <v>119</v>
      </c>
      <c r="B132" s="84"/>
      <c r="C132" s="58"/>
      <c r="D132" s="73"/>
      <c r="E132" s="60"/>
      <c r="F132" s="68"/>
      <c r="G132" s="20"/>
      <c r="H132" s="20"/>
      <c r="I132" s="20"/>
      <c r="J132" s="11"/>
      <c r="K132" s="60"/>
      <c r="L132" s="12"/>
      <c r="M132" s="14"/>
    </row>
    <row r="133" spans="1:13" ht="12.75">
      <c r="A133" s="65" t="s">
        <v>283</v>
      </c>
      <c r="B133" s="84" t="s">
        <v>123</v>
      </c>
      <c r="C133" s="58"/>
      <c r="D133" s="73">
        <v>44561</v>
      </c>
      <c r="E133" s="60"/>
      <c r="F133" s="73">
        <v>97057</v>
      </c>
      <c r="G133" s="20"/>
      <c r="H133" s="20"/>
      <c r="I133" s="20"/>
      <c r="J133" s="11"/>
      <c r="K133" s="60"/>
      <c r="L133" s="12"/>
      <c r="M133" s="14"/>
    </row>
    <row r="134" spans="1:13" ht="12.75">
      <c r="A134" s="65"/>
      <c r="B134" s="75"/>
      <c r="C134" s="19"/>
      <c r="D134" s="68"/>
      <c r="E134" s="20"/>
      <c r="F134" s="68"/>
      <c r="G134" s="60"/>
      <c r="H134" s="60"/>
      <c r="I134" s="60"/>
      <c r="J134" s="11"/>
      <c r="K134" s="60"/>
      <c r="L134" s="60"/>
      <c r="M134" s="60"/>
    </row>
    <row r="135" spans="1:13" ht="12.75">
      <c r="A135" s="65" t="s">
        <v>283</v>
      </c>
      <c r="B135" s="84" t="s">
        <v>194</v>
      </c>
      <c r="C135" s="58"/>
      <c r="D135" s="73">
        <v>24133</v>
      </c>
      <c r="E135" s="60">
        <v>14906</v>
      </c>
      <c r="F135" s="73">
        <v>165386</v>
      </c>
      <c r="G135" s="20"/>
      <c r="H135" s="20"/>
      <c r="I135" s="20"/>
      <c r="J135" s="11"/>
      <c r="K135" s="60"/>
      <c r="L135" s="12"/>
      <c r="M135" s="14"/>
    </row>
    <row r="136" spans="1:13" ht="12.75">
      <c r="A136" s="25"/>
      <c r="B136" s="84"/>
      <c r="C136" s="58"/>
      <c r="D136" s="73"/>
      <c r="E136" s="60"/>
      <c r="F136" s="68"/>
      <c r="G136" s="20"/>
      <c r="H136" s="20"/>
      <c r="I136" s="20"/>
      <c r="J136" s="11"/>
      <c r="K136" s="60"/>
      <c r="L136" s="12"/>
      <c r="M136" s="14"/>
    </row>
    <row r="137" spans="1:13" ht="12.75">
      <c r="A137" s="65" t="s">
        <v>198</v>
      </c>
      <c r="B137" s="84"/>
      <c r="C137" s="58"/>
      <c r="D137" s="73"/>
      <c r="E137" s="60"/>
      <c r="F137" s="68"/>
      <c r="G137" s="60"/>
      <c r="H137" s="60"/>
      <c r="I137" s="60"/>
      <c r="J137" s="11"/>
      <c r="K137" s="60"/>
      <c r="L137" s="16"/>
      <c r="M137" s="40"/>
    </row>
    <row r="138" spans="1:13" ht="12.75">
      <c r="A138" s="65" t="s">
        <v>284</v>
      </c>
      <c r="B138" s="84" t="s">
        <v>199</v>
      </c>
      <c r="C138" s="58"/>
      <c r="D138" s="73">
        <f>SUM(D139:D154)</f>
        <v>152208</v>
      </c>
      <c r="E138" s="73">
        <f>SUM(E139:E154)</f>
        <v>40603</v>
      </c>
      <c r="F138" s="73">
        <f>SUM(F139:F154)</f>
        <v>269086</v>
      </c>
      <c r="G138" s="20"/>
      <c r="H138" s="20"/>
      <c r="I138" s="20"/>
      <c r="J138" s="11"/>
      <c r="K138" s="60"/>
      <c r="L138" s="12"/>
      <c r="M138" s="14"/>
    </row>
    <row r="139" spans="1:19" s="104" customFormat="1" ht="12.75">
      <c r="A139" s="25"/>
      <c r="B139" s="75" t="s">
        <v>19</v>
      </c>
      <c r="C139" s="19" t="s">
        <v>215</v>
      </c>
      <c r="D139" s="68">
        <v>4168</v>
      </c>
      <c r="E139" s="20">
        <v>4143</v>
      </c>
      <c r="F139" s="68"/>
      <c r="G139" s="20"/>
      <c r="H139" s="20"/>
      <c r="I139" s="20"/>
      <c r="J139" s="107"/>
      <c r="K139" s="20"/>
      <c r="L139" s="105"/>
      <c r="M139" s="179"/>
      <c r="N139" s="105"/>
      <c r="O139" s="105"/>
      <c r="P139" s="105"/>
      <c r="Q139" s="105"/>
      <c r="R139" s="105"/>
      <c r="S139" s="105"/>
    </row>
    <row r="140" spans="1:19" s="104" customFormat="1" ht="12.75">
      <c r="A140" s="25"/>
      <c r="B140" s="75" t="s">
        <v>23</v>
      </c>
      <c r="C140" s="19" t="s">
        <v>54</v>
      </c>
      <c r="D140" s="68">
        <v>2578</v>
      </c>
      <c r="E140" s="20">
        <v>1000</v>
      </c>
      <c r="F140" s="68"/>
      <c r="G140" s="20"/>
      <c r="H140" s="20"/>
      <c r="I140" s="20"/>
      <c r="J140" s="107"/>
      <c r="K140" s="20"/>
      <c r="L140" s="105"/>
      <c r="M140" s="179"/>
      <c r="N140" s="105"/>
      <c r="O140" s="105"/>
      <c r="P140" s="105"/>
      <c r="Q140" s="105"/>
      <c r="R140" s="105"/>
      <c r="S140" s="105"/>
    </row>
    <row r="141" spans="1:19" s="104" customFormat="1" ht="12.75">
      <c r="A141" s="25"/>
      <c r="B141" s="75" t="s">
        <v>31</v>
      </c>
      <c r="C141" s="19" t="s">
        <v>124</v>
      </c>
      <c r="D141" s="68">
        <v>6473</v>
      </c>
      <c r="E141" s="20">
        <v>561</v>
      </c>
      <c r="F141" s="68"/>
      <c r="G141" s="20"/>
      <c r="H141" s="20"/>
      <c r="I141" s="20"/>
      <c r="J141" s="107"/>
      <c r="K141" s="20"/>
      <c r="L141" s="105"/>
      <c r="M141" s="179"/>
      <c r="N141" s="105"/>
      <c r="O141" s="105"/>
      <c r="P141" s="105"/>
      <c r="Q141" s="105"/>
      <c r="R141" s="105"/>
      <c r="S141" s="105"/>
    </row>
    <row r="142" spans="1:19" s="104" customFormat="1" ht="12.75">
      <c r="A142" s="25"/>
      <c r="B142" s="75" t="s">
        <v>21</v>
      </c>
      <c r="C142" s="19" t="s">
        <v>24</v>
      </c>
      <c r="D142" s="68">
        <v>2173</v>
      </c>
      <c r="E142" s="20">
        <v>2781</v>
      </c>
      <c r="F142" s="68"/>
      <c r="G142" s="20"/>
      <c r="H142" s="20"/>
      <c r="I142" s="20"/>
      <c r="J142" s="107"/>
      <c r="K142" s="20"/>
      <c r="L142" s="105"/>
      <c r="M142" s="179"/>
      <c r="N142" s="105"/>
      <c r="O142" s="105"/>
      <c r="P142" s="105"/>
      <c r="Q142" s="105"/>
      <c r="R142" s="105"/>
      <c r="S142" s="105"/>
    </row>
    <row r="143" spans="1:19" s="104" customFormat="1" ht="12.75">
      <c r="A143" s="25"/>
      <c r="B143" s="75" t="s">
        <v>28</v>
      </c>
      <c r="C143" s="19" t="s">
        <v>25</v>
      </c>
      <c r="D143" s="68">
        <v>648</v>
      </c>
      <c r="E143" s="20">
        <v>1923</v>
      </c>
      <c r="F143" s="68"/>
      <c r="G143" s="20"/>
      <c r="H143" s="20"/>
      <c r="I143" s="20"/>
      <c r="J143" s="107"/>
      <c r="K143" s="20"/>
      <c r="L143" s="105"/>
      <c r="M143" s="179"/>
      <c r="N143" s="105"/>
      <c r="O143" s="105"/>
      <c r="P143" s="105"/>
      <c r="Q143" s="105"/>
      <c r="R143" s="105"/>
      <c r="S143" s="105"/>
    </row>
    <row r="144" spans="1:19" s="104" customFormat="1" ht="12.75">
      <c r="A144" s="25"/>
      <c r="B144" s="75" t="s">
        <v>35</v>
      </c>
      <c r="C144" s="19" t="s">
        <v>27</v>
      </c>
      <c r="D144" s="68">
        <v>1000</v>
      </c>
      <c r="E144" s="20">
        <v>840</v>
      </c>
      <c r="F144" s="68"/>
      <c r="G144" s="20"/>
      <c r="H144" s="20"/>
      <c r="I144" s="20"/>
      <c r="J144" s="107"/>
      <c r="K144" s="20"/>
      <c r="L144" s="105"/>
      <c r="M144" s="179"/>
      <c r="N144" s="105"/>
      <c r="O144" s="105"/>
      <c r="P144" s="105"/>
      <c r="Q144" s="105"/>
      <c r="R144" s="105"/>
      <c r="S144" s="105"/>
    </row>
    <row r="145" spans="1:19" s="104" customFormat="1" ht="12.75">
      <c r="A145" s="25"/>
      <c r="B145" s="75" t="s">
        <v>22</v>
      </c>
      <c r="C145" s="19" t="s">
        <v>52</v>
      </c>
      <c r="D145" s="68">
        <v>667</v>
      </c>
      <c r="E145" s="20">
        <v>1325</v>
      </c>
      <c r="F145" s="68"/>
      <c r="G145" s="20"/>
      <c r="H145" s="20"/>
      <c r="I145" s="20"/>
      <c r="J145" s="107"/>
      <c r="K145" s="20"/>
      <c r="L145" s="105"/>
      <c r="M145" s="179"/>
      <c r="N145" s="105"/>
      <c r="O145" s="105"/>
      <c r="P145" s="105"/>
      <c r="Q145" s="105"/>
      <c r="R145" s="105"/>
      <c r="S145" s="105"/>
    </row>
    <row r="146" spans="1:19" s="104" customFormat="1" ht="12.75">
      <c r="A146" s="25"/>
      <c r="B146" s="75" t="s">
        <v>38</v>
      </c>
      <c r="C146" s="19" t="s">
        <v>181</v>
      </c>
      <c r="D146" s="68">
        <v>6341</v>
      </c>
      <c r="E146" s="20">
        <v>3255</v>
      </c>
      <c r="F146" s="68"/>
      <c r="G146" s="20"/>
      <c r="H146" s="20"/>
      <c r="I146" s="20"/>
      <c r="J146" s="107"/>
      <c r="K146" s="20"/>
      <c r="L146" s="105"/>
      <c r="M146" s="179"/>
      <c r="N146" s="105"/>
      <c r="O146" s="105"/>
      <c r="P146" s="105"/>
      <c r="Q146" s="105"/>
      <c r="R146" s="105"/>
      <c r="S146" s="105"/>
    </row>
    <row r="147" spans="1:19" s="104" customFormat="1" ht="12.75">
      <c r="A147" s="25"/>
      <c r="B147" s="75" t="s">
        <v>29</v>
      </c>
      <c r="C147" s="19" t="s">
        <v>53</v>
      </c>
      <c r="D147" s="68">
        <v>1026</v>
      </c>
      <c r="E147" s="20"/>
      <c r="F147" s="68"/>
      <c r="G147" s="20"/>
      <c r="H147" s="20"/>
      <c r="I147" s="20"/>
      <c r="J147" s="107"/>
      <c r="K147" s="20"/>
      <c r="L147" s="105"/>
      <c r="M147" s="179"/>
      <c r="N147" s="105"/>
      <c r="O147" s="105"/>
      <c r="P147" s="105"/>
      <c r="Q147" s="105"/>
      <c r="R147" s="105"/>
      <c r="S147" s="105"/>
    </row>
    <row r="148" spans="1:19" s="104" customFormat="1" ht="12.75">
      <c r="A148" s="25"/>
      <c r="B148" s="75" t="s">
        <v>20</v>
      </c>
      <c r="C148" s="19" t="s">
        <v>249</v>
      </c>
      <c r="D148" s="68">
        <v>9218</v>
      </c>
      <c r="E148" s="20">
        <v>24775</v>
      </c>
      <c r="F148" s="68">
        <v>100</v>
      </c>
      <c r="G148" s="20"/>
      <c r="H148" s="20"/>
      <c r="I148" s="20"/>
      <c r="J148" s="107"/>
      <c r="K148" s="20"/>
      <c r="L148" s="20"/>
      <c r="M148" s="20"/>
      <c r="N148" s="105"/>
      <c r="O148" s="105"/>
      <c r="P148" s="105"/>
      <c r="Q148" s="105"/>
      <c r="R148" s="105"/>
      <c r="S148" s="105"/>
    </row>
    <row r="149" spans="1:19" s="104" customFormat="1" ht="12.75">
      <c r="A149" s="25"/>
      <c r="B149" s="75"/>
      <c r="C149" s="19" t="s">
        <v>684</v>
      </c>
      <c r="D149" s="68">
        <v>26062</v>
      </c>
      <c r="E149" s="20"/>
      <c r="F149" s="68"/>
      <c r="G149" s="20"/>
      <c r="H149" s="20"/>
      <c r="I149" s="20"/>
      <c r="J149" s="107"/>
      <c r="K149" s="20"/>
      <c r="L149" s="20"/>
      <c r="M149" s="20"/>
      <c r="N149" s="105"/>
      <c r="O149" s="105"/>
      <c r="P149" s="105"/>
      <c r="Q149" s="105"/>
      <c r="R149" s="105"/>
      <c r="S149" s="105"/>
    </row>
    <row r="150" spans="1:19" s="104" customFormat="1" ht="12.75">
      <c r="A150" s="25" t="s">
        <v>137</v>
      </c>
      <c r="B150" s="75" t="s">
        <v>19</v>
      </c>
      <c r="C150" s="22" t="s">
        <v>32</v>
      </c>
      <c r="D150" s="68">
        <v>89494</v>
      </c>
      <c r="E150" s="20"/>
      <c r="F150" s="68">
        <v>223574</v>
      </c>
      <c r="G150" s="20"/>
      <c r="H150" s="20"/>
      <c r="I150" s="20"/>
      <c r="J150" s="107"/>
      <c r="K150" s="20"/>
      <c r="L150" s="20"/>
      <c r="M150" s="20"/>
      <c r="N150" s="105"/>
      <c r="O150" s="105"/>
      <c r="P150" s="105"/>
      <c r="Q150" s="105"/>
      <c r="R150" s="105"/>
      <c r="S150" s="105"/>
    </row>
    <row r="151" spans="1:19" s="104" customFormat="1" ht="12.75">
      <c r="A151" s="25"/>
      <c r="B151" s="75" t="s">
        <v>19</v>
      </c>
      <c r="C151" s="22" t="s">
        <v>556</v>
      </c>
      <c r="D151" s="68"/>
      <c r="E151" s="20"/>
      <c r="F151" s="68">
        <v>45000</v>
      </c>
      <c r="G151" s="20"/>
      <c r="H151" s="20"/>
      <c r="I151" s="20"/>
      <c r="J151" s="107"/>
      <c r="K151" s="20"/>
      <c r="L151" s="20"/>
      <c r="M151" s="20"/>
      <c r="N151" s="105"/>
      <c r="O151" s="105"/>
      <c r="P151" s="105"/>
      <c r="Q151" s="105"/>
      <c r="R151" s="105"/>
      <c r="S151" s="105"/>
    </row>
    <row r="152" spans="1:19" s="104" customFormat="1" ht="12.75">
      <c r="A152" s="25"/>
      <c r="B152" s="75"/>
      <c r="C152" s="22" t="s">
        <v>136</v>
      </c>
      <c r="D152" s="68">
        <v>331</v>
      </c>
      <c r="E152" s="20"/>
      <c r="F152" s="68">
        <v>364</v>
      </c>
      <c r="G152" s="20"/>
      <c r="H152" s="20"/>
      <c r="I152" s="20"/>
      <c r="J152" s="107"/>
      <c r="K152" s="20"/>
      <c r="L152" s="20"/>
      <c r="M152" s="20"/>
      <c r="N152" s="105"/>
      <c r="O152" s="105"/>
      <c r="P152" s="105"/>
      <c r="Q152" s="105"/>
      <c r="R152" s="105"/>
      <c r="S152" s="105"/>
    </row>
    <row r="153" spans="1:19" s="104" customFormat="1" ht="12.75">
      <c r="A153" s="25"/>
      <c r="B153" s="75"/>
      <c r="C153" s="22" t="s">
        <v>36</v>
      </c>
      <c r="D153" s="68"/>
      <c r="E153" s="20"/>
      <c r="F153" s="68">
        <v>48</v>
      </c>
      <c r="G153" s="20"/>
      <c r="H153" s="20"/>
      <c r="I153" s="20"/>
      <c r="J153" s="107"/>
      <c r="K153" s="20"/>
      <c r="L153" s="20"/>
      <c r="M153" s="20"/>
      <c r="N153" s="105"/>
      <c r="O153" s="105"/>
      <c r="P153" s="105"/>
      <c r="Q153" s="105"/>
      <c r="R153" s="105"/>
      <c r="S153" s="105"/>
    </row>
    <row r="154" spans="1:19" s="104" customFormat="1" ht="12.75">
      <c r="A154" s="25" t="s">
        <v>686</v>
      </c>
      <c r="B154" s="75"/>
      <c r="C154" s="75" t="s">
        <v>56</v>
      </c>
      <c r="D154" s="68">
        <v>2029</v>
      </c>
      <c r="E154" s="20"/>
      <c r="F154" s="68"/>
      <c r="G154" s="20"/>
      <c r="H154" s="20"/>
      <c r="I154" s="20"/>
      <c r="J154" s="107"/>
      <c r="K154" s="20"/>
      <c r="L154" s="20"/>
      <c r="M154" s="20"/>
      <c r="N154" s="105"/>
      <c r="O154" s="105"/>
      <c r="P154" s="105"/>
      <c r="Q154" s="105"/>
      <c r="R154" s="105"/>
      <c r="S154" s="105"/>
    </row>
    <row r="155" spans="1:19" s="104" customFormat="1" ht="13.5" thickBot="1">
      <c r="A155" s="25"/>
      <c r="B155" s="76"/>
      <c r="C155" s="19"/>
      <c r="D155" s="68"/>
      <c r="E155" s="20"/>
      <c r="F155" s="68"/>
      <c r="G155" s="20"/>
      <c r="H155" s="20"/>
      <c r="I155" s="20"/>
      <c r="J155" s="107"/>
      <c r="K155" s="20"/>
      <c r="L155" s="20"/>
      <c r="M155" s="20"/>
      <c r="N155" s="105"/>
      <c r="O155" s="105"/>
      <c r="P155" s="105"/>
      <c r="Q155" s="105"/>
      <c r="R155" s="105"/>
      <c r="S155" s="105"/>
    </row>
    <row r="156" spans="1:13" ht="13.5" thickBot="1">
      <c r="A156" s="70" t="s">
        <v>125</v>
      </c>
      <c r="B156" s="110"/>
      <c r="C156" s="71"/>
      <c r="D156" s="72">
        <f>D11+D29+D44+D47+D68+D98+D106+D133+D138</f>
        <v>3920272</v>
      </c>
      <c r="E156" s="72">
        <f>E11+E29+E44+E47+E68+E98+E106+E133+E138</f>
        <v>3810269</v>
      </c>
      <c r="F156" s="72">
        <f>F11+F29+F44+F47+F68+F98+F106+F133+F138</f>
        <v>3786294</v>
      </c>
      <c r="G156" s="20"/>
      <c r="H156" s="20"/>
      <c r="I156" s="20"/>
      <c r="J156" s="11"/>
      <c r="K156" s="60"/>
      <c r="L156" s="20"/>
      <c r="M156" s="20"/>
    </row>
    <row r="157" spans="1:13" ht="13.5" thickBot="1">
      <c r="A157" s="65"/>
      <c r="B157" s="84"/>
      <c r="C157" s="58"/>
      <c r="D157" s="73"/>
      <c r="E157" s="73"/>
      <c r="F157" s="73"/>
      <c r="G157" s="20"/>
      <c r="H157" s="20"/>
      <c r="I157" s="20"/>
      <c r="J157" s="11"/>
      <c r="K157" s="60"/>
      <c r="L157" s="20"/>
      <c r="M157" s="20"/>
    </row>
    <row r="158" spans="1:13" ht="13.5" thickBot="1">
      <c r="A158" s="70" t="s">
        <v>126</v>
      </c>
      <c r="B158" s="110"/>
      <c r="C158" s="71"/>
      <c r="D158" s="72">
        <f>D81+D88+D94+D120+D123+D126+D135+D129</f>
        <v>1537294</v>
      </c>
      <c r="E158" s="72">
        <f>E81+E88+E94+E120+E123+E126+E135+E129</f>
        <v>1414937</v>
      </c>
      <c r="F158" s="72">
        <f>F81+F88+F94+F120+F123+F126+F135+F129</f>
        <v>815371</v>
      </c>
      <c r="G158" s="20"/>
      <c r="H158" s="20"/>
      <c r="I158" s="20"/>
      <c r="J158" s="11"/>
      <c r="K158" s="60"/>
      <c r="L158" s="20"/>
      <c r="M158" s="20"/>
    </row>
    <row r="159" spans="1:13" ht="13.5" thickBot="1">
      <c r="A159" s="65"/>
      <c r="B159" s="84"/>
      <c r="C159" s="58"/>
      <c r="D159" s="73"/>
      <c r="E159" s="73"/>
      <c r="F159" s="73"/>
      <c r="G159" s="20"/>
      <c r="H159" s="20"/>
      <c r="I159" s="20"/>
      <c r="J159" s="11"/>
      <c r="K159" s="60"/>
      <c r="L159" s="107"/>
      <c r="M159" s="107"/>
    </row>
    <row r="160" spans="1:13" ht="13.5" thickBot="1">
      <c r="A160" s="70" t="s">
        <v>127</v>
      </c>
      <c r="B160" s="110"/>
      <c r="C160" s="71"/>
      <c r="D160" s="72">
        <f>SUM(D156+D158)</f>
        <v>5457566</v>
      </c>
      <c r="E160" s="72">
        <f>SUM(E156+E158)</f>
        <v>5225206</v>
      </c>
      <c r="F160" s="72">
        <f>SUM(F156+F158)</f>
        <v>4601665</v>
      </c>
      <c r="G160" s="20"/>
      <c r="H160" s="20"/>
      <c r="I160" s="20"/>
      <c r="J160" s="11"/>
      <c r="K160" s="60"/>
      <c r="L160" s="105"/>
      <c r="M160" s="105"/>
    </row>
    <row r="161" spans="1:19" s="15" customFormat="1" ht="13.5" thickBot="1">
      <c r="A161" s="62"/>
      <c r="B161" s="63"/>
      <c r="C161" s="256"/>
      <c r="D161" s="300"/>
      <c r="E161" s="115"/>
      <c r="F161" s="301"/>
      <c r="G161" s="60"/>
      <c r="H161" s="60"/>
      <c r="I161" s="60"/>
      <c r="J161" s="13"/>
      <c r="K161" s="60"/>
      <c r="L161" s="16"/>
      <c r="M161" s="16"/>
      <c r="N161" s="16"/>
      <c r="O161" s="16"/>
      <c r="P161" s="16"/>
      <c r="Q161" s="16"/>
      <c r="R161" s="16"/>
      <c r="S161" s="16"/>
    </row>
    <row r="162" spans="1:19" s="15" customFormat="1" ht="13.5" thickBot="1">
      <c r="A162" s="70"/>
      <c r="B162" s="71" t="s">
        <v>698</v>
      </c>
      <c r="C162" s="117"/>
      <c r="D162" s="100">
        <v>-10222</v>
      </c>
      <c r="E162" s="72"/>
      <c r="F162" s="153"/>
      <c r="G162" s="60"/>
      <c r="H162" s="60"/>
      <c r="I162" s="60"/>
      <c r="J162" s="13"/>
      <c r="K162" s="60"/>
      <c r="L162" s="16"/>
      <c r="M162" s="16"/>
      <c r="N162" s="16"/>
      <c r="O162" s="16"/>
      <c r="P162" s="16"/>
      <c r="Q162" s="16"/>
      <c r="R162" s="16"/>
      <c r="S162" s="16"/>
    </row>
    <row r="163" spans="1:19" s="15" customFormat="1" ht="13.5" thickBot="1">
      <c r="A163" s="65"/>
      <c r="B163" s="58"/>
      <c r="C163" s="155"/>
      <c r="D163" s="60"/>
      <c r="E163" s="73"/>
      <c r="F163" s="126"/>
      <c r="G163" s="60"/>
      <c r="H163" s="60"/>
      <c r="I163" s="60"/>
      <c r="J163" s="13"/>
      <c r="K163" s="60"/>
      <c r="L163" s="16"/>
      <c r="M163" s="16"/>
      <c r="N163" s="16"/>
      <c r="O163" s="16"/>
      <c r="P163" s="16"/>
      <c r="Q163" s="16"/>
      <c r="R163" s="16"/>
      <c r="S163" s="16"/>
    </row>
    <row r="164" spans="1:19" s="15" customFormat="1" ht="13.5" thickBot="1">
      <c r="A164" s="70" t="s">
        <v>127</v>
      </c>
      <c r="B164" s="71"/>
      <c r="C164" s="117"/>
      <c r="D164" s="100">
        <f>D160+D162</f>
        <v>5447344</v>
      </c>
      <c r="E164" s="72">
        <f>E160+E162</f>
        <v>5225206</v>
      </c>
      <c r="F164" s="153">
        <f>F160+F162</f>
        <v>4601665</v>
      </c>
      <c r="G164" s="60"/>
      <c r="H164" s="60"/>
      <c r="I164" s="60"/>
      <c r="J164" s="13"/>
      <c r="K164" s="60"/>
      <c r="L164" s="16"/>
      <c r="M164" s="16"/>
      <c r="N164" s="16"/>
      <c r="O164" s="16"/>
      <c r="P164" s="16"/>
      <c r="Q164" s="16"/>
      <c r="R164" s="16"/>
      <c r="S164" s="16"/>
    </row>
    <row r="165" spans="1:11" s="16" customFormat="1" ht="12.75">
      <c r="A165" s="58"/>
      <c r="B165" s="58"/>
      <c r="C165" s="58"/>
      <c r="D165" s="58"/>
      <c r="E165" s="58"/>
      <c r="F165" s="13"/>
      <c r="G165" s="60"/>
      <c r="H165" s="60"/>
      <c r="I165" s="60"/>
      <c r="J165" s="13"/>
      <c r="K165" s="60"/>
    </row>
    <row r="166" spans="1:13" s="1" customFormat="1" ht="12.75">
      <c r="A166" s="58"/>
      <c r="B166" s="58"/>
      <c r="C166" s="58"/>
      <c r="D166" s="19"/>
      <c r="E166" s="19"/>
      <c r="F166" s="9"/>
      <c r="G166" s="20"/>
      <c r="H166" s="20"/>
      <c r="I166" s="20"/>
      <c r="J166" s="11"/>
      <c r="K166" s="60"/>
      <c r="L166" s="105"/>
      <c r="M166" s="105"/>
    </row>
    <row r="167" spans="1:13" s="1" customFormat="1" ht="12.75">
      <c r="A167" s="58"/>
      <c r="B167" s="58"/>
      <c r="C167" s="58"/>
      <c r="D167" s="19"/>
      <c r="E167" s="19"/>
      <c r="F167" s="9"/>
      <c r="G167" s="20"/>
      <c r="H167" s="20"/>
      <c r="I167" s="20"/>
      <c r="J167" s="11"/>
      <c r="K167" s="60"/>
      <c r="L167" s="105"/>
      <c r="M167" s="105"/>
    </row>
    <row r="168" spans="1:13" s="1" customFormat="1" ht="12.75">
      <c r="A168" s="58"/>
      <c r="B168" s="58"/>
      <c r="C168" s="58"/>
      <c r="D168" s="19"/>
      <c r="E168" s="19"/>
      <c r="F168" s="9"/>
      <c r="G168" s="20"/>
      <c r="H168" s="20"/>
      <c r="I168" s="20"/>
      <c r="J168" s="11"/>
      <c r="K168" s="60"/>
      <c r="L168" s="12"/>
      <c r="M168" s="12"/>
    </row>
    <row r="169" spans="1:13" s="1" customFormat="1" ht="12.75">
      <c r="A169" s="58"/>
      <c r="B169" s="58"/>
      <c r="C169" s="58"/>
      <c r="D169" s="19"/>
      <c r="E169" s="19"/>
      <c r="F169" s="9"/>
      <c r="G169" s="60"/>
      <c r="H169" s="60"/>
      <c r="I169" s="60"/>
      <c r="J169" s="11"/>
      <c r="K169" s="60"/>
      <c r="L169" s="60"/>
      <c r="M169" s="60"/>
    </row>
    <row r="170" spans="1:13" s="1" customFormat="1" ht="12.75">
      <c r="A170" s="58"/>
      <c r="B170" s="58"/>
      <c r="C170" s="58"/>
      <c r="D170" s="19"/>
      <c r="E170" s="19"/>
      <c r="F170" s="9"/>
      <c r="G170" s="20"/>
      <c r="H170" s="20"/>
      <c r="I170" s="20"/>
      <c r="J170" s="11"/>
      <c r="K170" s="60"/>
      <c r="L170" s="12"/>
      <c r="M170" s="12"/>
    </row>
    <row r="171" spans="1:13" s="1" customFormat="1" ht="12.75">
      <c r="A171" s="58"/>
      <c r="B171" s="58"/>
      <c r="C171" s="58"/>
      <c r="D171" s="19"/>
      <c r="E171" s="19"/>
      <c r="F171" s="9"/>
      <c r="G171" s="20"/>
      <c r="H171" s="20"/>
      <c r="I171" s="20"/>
      <c r="J171" s="11"/>
      <c r="K171" s="60"/>
      <c r="L171" s="12"/>
      <c r="M171" s="12"/>
    </row>
    <row r="172" spans="1:13" s="1" customFormat="1" ht="12.75">
      <c r="A172" s="58"/>
      <c r="B172" s="58"/>
      <c r="C172" s="58"/>
      <c r="D172" s="19"/>
      <c r="E172" s="19"/>
      <c r="F172" s="9"/>
      <c r="G172" s="20"/>
      <c r="H172" s="20"/>
      <c r="I172" s="20"/>
      <c r="J172" s="11"/>
      <c r="K172" s="60"/>
      <c r="L172" s="12"/>
      <c r="M172" s="12"/>
    </row>
    <row r="173" spans="1:13" s="1" customFormat="1" ht="12.75">
      <c r="A173" s="58"/>
      <c r="B173" s="58"/>
      <c r="C173" s="58"/>
      <c r="D173" s="19"/>
      <c r="E173" s="19"/>
      <c r="F173" s="9"/>
      <c r="G173" s="20"/>
      <c r="H173" s="20"/>
      <c r="I173" s="20"/>
      <c r="J173" s="11"/>
      <c r="K173" s="60"/>
      <c r="L173" s="12"/>
      <c r="M173" s="12"/>
    </row>
    <row r="174" spans="1:13" s="1" customFormat="1" ht="12.75">
      <c r="A174" s="58"/>
      <c r="B174" s="58"/>
      <c r="C174" s="58"/>
      <c r="D174" s="111"/>
      <c r="E174" s="111"/>
      <c r="F174" s="112"/>
      <c r="G174" s="60"/>
      <c r="H174" s="60"/>
      <c r="I174" s="60"/>
      <c r="J174" s="11"/>
      <c r="K174" s="60"/>
      <c r="L174" s="60"/>
      <c r="M174" s="60"/>
    </row>
    <row r="175" spans="1:13" ht="12.75">
      <c r="A175" s="19"/>
      <c r="B175" s="19"/>
      <c r="C175" s="19"/>
      <c r="D175" s="111"/>
      <c r="E175" s="111"/>
      <c r="F175" s="17"/>
      <c r="G175" s="20"/>
      <c r="H175" s="20"/>
      <c r="I175" s="20"/>
      <c r="J175" s="11"/>
      <c r="K175" s="60"/>
      <c r="L175" s="12"/>
      <c r="M175" s="12"/>
    </row>
    <row r="176" spans="1:13" ht="12.75">
      <c r="A176" s="19"/>
      <c r="B176" s="19"/>
      <c r="C176" s="19"/>
      <c r="D176" s="111"/>
      <c r="E176" s="111"/>
      <c r="F176" s="17"/>
      <c r="G176" s="20"/>
      <c r="H176" s="20"/>
      <c r="I176" s="20"/>
      <c r="J176" s="11"/>
      <c r="K176" s="60"/>
      <c r="L176" s="12"/>
      <c r="M176" s="12"/>
    </row>
    <row r="177" spans="1:13" ht="12.75">
      <c r="A177" s="19"/>
      <c r="B177" s="19"/>
      <c r="C177" s="19"/>
      <c r="D177" s="111"/>
      <c r="E177" s="111"/>
      <c r="F177" s="17"/>
      <c r="G177" s="60"/>
      <c r="H177" s="60"/>
      <c r="I177" s="20"/>
      <c r="J177" s="11"/>
      <c r="K177" s="60"/>
      <c r="L177" s="16"/>
      <c r="M177" s="40"/>
    </row>
    <row r="178" spans="1:13" ht="12.75">
      <c r="A178" s="19"/>
      <c r="B178" s="19"/>
      <c r="C178" s="19"/>
      <c r="D178" s="111"/>
      <c r="E178" s="111"/>
      <c r="F178" s="17"/>
      <c r="G178" s="60"/>
      <c r="H178" s="60"/>
      <c r="I178" s="20"/>
      <c r="J178" s="11"/>
      <c r="K178" s="60"/>
      <c r="L178" s="12"/>
      <c r="M178" s="12"/>
    </row>
    <row r="179" spans="1:13" ht="12.75">
      <c r="A179" s="19"/>
      <c r="B179" s="19"/>
      <c r="C179" s="19"/>
      <c r="D179" s="111"/>
      <c r="E179" s="111"/>
      <c r="F179" s="17"/>
      <c r="G179" s="60"/>
      <c r="H179" s="60"/>
      <c r="I179" s="20"/>
      <c r="J179" s="11"/>
      <c r="K179" s="60"/>
      <c r="L179" s="12"/>
      <c r="M179" s="12"/>
    </row>
    <row r="180" spans="1:13" ht="12.75">
      <c r="A180" s="19"/>
      <c r="B180" s="19"/>
      <c r="C180" s="19"/>
      <c r="D180" s="111"/>
      <c r="E180" s="111"/>
      <c r="F180" s="17"/>
      <c r="G180" s="60"/>
      <c r="H180" s="60"/>
      <c r="I180" s="60"/>
      <c r="J180" s="11"/>
      <c r="K180" s="60"/>
      <c r="L180" s="60"/>
      <c r="M180" s="60"/>
    </row>
    <row r="181" spans="1:13" ht="12.75">
      <c r="A181" s="19"/>
      <c r="B181" s="19"/>
      <c r="C181" s="19"/>
      <c r="D181" s="111"/>
      <c r="E181" s="111"/>
      <c r="F181" s="17"/>
      <c r="G181" s="20"/>
      <c r="H181" s="20"/>
      <c r="I181" s="20"/>
      <c r="J181" s="11"/>
      <c r="K181" s="60"/>
      <c r="L181" s="20"/>
      <c r="M181" s="20"/>
    </row>
    <row r="182" spans="1:13" ht="12.75">
      <c r="A182" s="19"/>
      <c r="B182" s="19"/>
      <c r="C182" s="19"/>
      <c r="D182" s="111"/>
      <c r="E182" s="111"/>
      <c r="F182" s="112"/>
      <c r="G182" s="20"/>
      <c r="H182" s="20"/>
      <c r="I182" s="20"/>
      <c r="J182" s="11"/>
      <c r="K182" s="60"/>
      <c r="L182" s="20"/>
      <c r="M182" s="20"/>
    </row>
    <row r="183" spans="1:13" ht="12.75">
      <c r="A183" s="19"/>
      <c r="B183" s="19"/>
      <c r="C183" s="19"/>
      <c r="D183" s="19"/>
      <c r="E183" s="19"/>
      <c r="F183" s="9"/>
      <c r="G183" s="20"/>
      <c r="H183" s="20"/>
      <c r="I183" s="20"/>
      <c r="J183" s="11"/>
      <c r="K183" s="60"/>
      <c r="L183" s="20"/>
      <c r="M183" s="20"/>
    </row>
    <row r="184" spans="1:13" ht="12.75">
      <c r="A184" s="19"/>
      <c r="B184" s="19"/>
      <c r="C184" s="19"/>
      <c r="D184" s="19"/>
      <c r="E184" s="19"/>
      <c r="F184" s="9"/>
      <c r="G184" s="20"/>
      <c r="H184" s="20"/>
      <c r="I184" s="20"/>
      <c r="J184" s="11"/>
      <c r="K184" s="60"/>
      <c r="L184" s="20"/>
      <c r="M184" s="20"/>
    </row>
    <row r="185" spans="1:13" ht="12.75">
      <c r="A185" s="19"/>
      <c r="B185" s="19"/>
      <c r="C185" s="19"/>
      <c r="D185" s="19"/>
      <c r="E185" s="19"/>
      <c r="F185" s="9"/>
      <c r="G185" s="20"/>
      <c r="H185" s="20"/>
      <c r="I185" s="20"/>
      <c r="J185" s="11"/>
      <c r="K185" s="60"/>
      <c r="L185" s="20"/>
      <c r="M185" s="20"/>
    </row>
    <row r="186" spans="1:13" ht="12.75">
      <c r="A186" s="19"/>
      <c r="B186" s="19"/>
      <c r="C186" s="19"/>
      <c r="D186" s="19"/>
      <c r="E186" s="19"/>
      <c r="F186" s="9"/>
      <c r="G186" s="20"/>
      <c r="H186" s="20"/>
      <c r="I186" s="20"/>
      <c r="J186" s="11"/>
      <c r="K186" s="60"/>
      <c r="L186" s="20"/>
      <c r="M186" s="20"/>
    </row>
    <row r="187" spans="1:13" ht="12.75">
      <c r="A187" s="19"/>
      <c r="B187" s="19"/>
      <c r="C187" s="19"/>
      <c r="D187" s="19"/>
      <c r="E187" s="19"/>
      <c r="F187" s="9"/>
      <c r="G187" s="20"/>
      <c r="H187" s="20"/>
      <c r="I187" s="20"/>
      <c r="J187" s="11"/>
      <c r="K187" s="60"/>
      <c r="L187" s="20"/>
      <c r="M187" s="20"/>
    </row>
    <row r="188" spans="1:13" ht="12.75">
      <c r="A188" s="19"/>
      <c r="B188" s="19"/>
      <c r="C188" s="19"/>
      <c r="D188" s="19"/>
      <c r="E188" s="19"/>
      <c r="F188" s="9"/>
      <c r="G188" s="20"/>
      <c r="H188" s="20"/>
      <c r="I188" s="20"/>
      <c r="J188" s="11"/>
      <c r="K188" s="60"/>
      <c r="L188" s="20"/>
      <c r="M188" s="20"/>
    </row>
    <row r="189" spans="1:13" ht="12.75">
      <c r="A189" s="19"/>
      <c r="B189" s="19"/>
      <c r="C189" s="19"/>
      <c r="D189" s="19"/>
      <c r="E189" s="19"/>
      <c r="F189" s="9"/>
      <c r="G189" s="20"/>
      <c r="H189" s="20"/>
      <c r="I189" s="20"/>
      <c r="J189" s="11"/>
      <c r="K189" s="60"/>
      <c r="L189" s="12"/>
      <c r="M189" s="12"/>
    </row>
    <row r="190" spans="1:13" ht="12.75">
      <c r="A190" s="19"/>
      <c r="B190" s="19"/>
      <c r="C190" s="19"/>
      <c r="D190" s="19"/>
      <c r="E190" s="19"/>
      <c r="F190" s="9"/>
      <c r="G190" s="20"/>
      <c r="H190" s="20"/>
      <c r="I190" s="20"/>
      <c r="J190" s="11"/>
      <c r="K190" s="60"/>
      <c r="L190" s="12"/>
      <c r="M190" s="12"/>
    </row>
    <row r="191" spans="1:13" ht="12.75">
      <c r="A191" s="19"/>
      <c r="B191" s="19"/>
      <c r="C191" s="19"/>
      <c r="D191" s="19"/>
      <c r="E191" s="19"/>
      <c r="F191" s="9"/>
      <c r="G191" s="20"/>
      <c r="H191" s="20"/>
      <c r="I191" s="20"/>
      <c r="J191" s="11"/>
      <c r="K191" s="60"/>
      <c r="L191" s="12"/>
      <c r="M191" s="12"/>
    </row>
    <row r="192" spans="1:13" ht="12.75">
      <c r="A192" s="19"/>
      <c r="B192" s="19"/>
      <c r="C192" s="19"/>
      <c r="D192" s="19"/>
      <c r="E192" s="19"/>
      <c r="F192" s="9"/>
      <c r="G192" s="20"/>
      <c r="H192" s="20"/>
      <c r="I192" s="20"/>
      <c r="J192" s="11"/>
      <c r="K192" s="60"/>
      <c r="L192" s="105"/>
      <c r="M192" s="105"/>
    </row>
    <row r="193" spans="1:13" ht="12.75">
      <c r="A193" s="19"/>
      <c r="B193" s="19"/>
      <c r="C193" s="19"/>
      <c r="D193" s="19"/>
      <c r="E193" s="19"/>
      <c r="F193" s="9"/>
      <c r="G193" s="20"/>
      <c r="H193" s="20"/>
      <c r="I193" s="20"/>
      <c r="J193" s="11"/>
      <c r="K193" s="60"/>
      <c r="L193" s="12"/>
      <c r="M193" s="12"/>
    </row>
    <row r="194" spans="1:13" ht="12.75">
      <c r="A194" s="19"/>
      <c r="B194" s="19"/>
      <c r="C194" s="19"/>
      <c r="D194" s="19"/>
      <c r="E194" s="19"/>
      <c r="F194" s="9"/>
      <c r="G194" s="60"/>
      <c r="H194" s="60"/>
      <c r="I194" s="60"/>
      <c r="J194" s="11"/>
      <c r="K194" s="60"/>
      <c r="L194" s="60"/>
      <c r="M194" s="60"/>
    </row>
    <row r="195" spans="1:13" ht="12.75">
      <c r="A195" s="19"/>
      <c r="B195" s="19"/>
      <c r="C195" s="19"/>
      <c r="D195" s="19"/>
      <c r="E195" s="19"/>
      <c r="F195" s="9"/>
      <c r="G195" s="60"/>
      <c r="H195" s="60"/>
      <c r="I195" s="60"/>
      <c r="J195" s="11"/>
      <c r="K195" s="60"/>
      <c r="L195" s="60"/>
      <c r="M195" s="60"/>
    </row>
    <row r="196" spans="1:13" ht="12.75">
      <c r="A196" s="19"/>
      <c r="B196" s="19"/>
      <c r="C196" s="19"/>
      <c r="D196" s="19"/>
      <c r="E196" s="19"/>
      <c r="F196" s="9"/>
      <c r="G196" s="60"/>
      <c r="H196" s="60"/>
      <c r="I196" s="60"/>
      <c r="J196" s="11"/>
      <c r="K196" s="60"/>
      <c r="L196" s="60"/>
      <c r="M196" s="60"/>
    </row>
    <row r="197" spans="1:13" ht="12.75">
      <c r="A197" s="19"/>
      <c r="B197" s="19"/>
      <c r="C197" s="19"/>
      <c r="D197" s="19"/>
      <c r="E197" s="19"/>
      <c r="F197" s="9"/>
      <c r="G197" s="60"/>
      <c r="H197" s="60"/>
      <c r="I197" s="60"/>
      <c r="J197" s="11"/>
      <c r="K197" s="60"/>
      <c r="L197" s="60"/>
      <c r="M197" s="60"/>
    </row>
    <row r="198" spans="1:13" ht="12.75">
      <c r="A198" s="19"/>
      <c r="B198" s="19"/>
      <c r="C198" s="19"/>
      <c r="D198" s="19"/>
      <c r="E198" s="19"/>
      <c r="F198" s="9"/>
      <c r="G198" s="60"/>
      <c r="H198" s="60"/>
      <c r="I198" s="60"/>
      <c r="J198" s="11"/>
      <c r="K198" s="60"/>
      <c r="L198" s="60"/>
      <c r="M198" s="60"/>
    </row>
    <row r="199" spans="1:13" ht="12.75">
      <c r="A199" s="19"/>
      <c r="B199" s="19"/>
      <c r="C199" s="19"/>
      <c r="D199" s="19"/>
      <c r="E199" s="19"/>
      <c r="F199" s="9"/>
      <c r="G199" s="60"/>
      <c r="H199" s="60"/>
      <c r="I199" s="60"/>
      <c r="J199" s="8"/>
      <c r="K199" s="8"/>
      <c r="L199" s="11"/>
      <c r="M199" s="11"/>
    </row>
    <row r="200" spans="1:13" ht="12.75">
      <c r="A200" s="19"/>
      <c r="B200" s="19"/>
      <c r="C200" s="19"/>
      <c r="D200" s="19"/>
      <c r="E200" s="19"/>
      <c r="F200" s="9"/>
      <c r="G200" s="9"/>
      <c r="H200" s="9"/>
      <c r="I200" s="9"/>
      <c r="J200" s="9"/>
      <c r="K200" s="20"/>
      <c r="L200" s="20"/>
      <c r="M200" s="20"/>
    </row>
    <row r="201" spans="1:13" ht="12.75">
      <c r="A201" s="19"/>
      <c r="B201" s="19"/>
      <c r="C201" s="19"/>
      <c r="D201" s="19"/>
      <c r="E201" s="19"/>
      <c r="F201" s="9"/>
      <c r="G201" s="20"/>
      <c r="H201" s="20"/>
      <c r="I201" s="9"/>
      <c r="J201" s="9"/>
      <c r="K201" s="20"/>
      <c r="L201" s="20"/>
      <c r="M201" s="20"/>
    </row>
    <row r="202" spans="1:13" ht="12.75">
      <c r="A202" s="19"/>
      <c r="B202" s="19"/>
      <c r="C202" s="19"/>
      <c r="D202" s="19"/>
      <c r="E202" s="19"/>
      <c r="F202" s="9"/>
      <c r="G202" s="9"/>
      <c r="H202" s="9"/>
      <c r="I202" s="9"/>
      <c r="J202" s="9"/>
      <c r="K202" s="20"/>
      <c r="L202" s="20"/>
      <c r="M202" s="20"/>
    </row>
    <row r="203" spans="1:13" ht="12.75">
      <c r="A203" s="19"/>
      <c r="B203" s="19"/>
      <c r="C203" s="19"/>
      <c r="D203" s="19"/>
      <c r="E203" s="19"/>
      <c r="F203" s="9"/>
      <c r="G203" s="9"/>
      <c r="H203" s="9"/>
      <c r="I203" s="9"/>
      <c r="J203" s="9"/>
      <c r="K203" s="20"/>
      <c r="L203" s="20"/>
      <c r="M203" s="20"/>
    </row>
    <row r="204" spans="1:13" ht="12.75">
      <c r="A204" s="19"/>
      <c r="B204" s="19"/>
      <c r="C204" s="19"/>
      <c r="D204" s="19"/>
      <c r="E204" s="19"/>
      <c r="F204" s="9"/>
      <c r="G204" s="20"/>
      <c r="H204" s="20"/>
      <c r="I204" s="9"/>
      <c r="J204" s="9"/>
      <c r="K204" s="20"/>
      <c r="L204" s="20"/>
      <c r="M204" s="20"/>
    </row>
    <row r="205" spans="1:13" ht="12.75">
      <c r="A205" s="19"/>
      <c r="B205" s="19"/>
      <c r="C205" s="19"/>
      <c r="D205" s="19"/>
      <c r="E205" s="19"/>
      <c r="F205" s="9"/>
      <c r="G205" s="9"/>
      <c r="H205" s="9"/>
      <c r="I205" s="9"/>
      <c r="J205" s="9"/>
      <c r="K205" s="20"/>
      <c r="L205" s="20"/>
      <c r="M205" s="20"/>
    </row>
    <row r="206" spans="1:13" ht="12.75">
      <c r="A206" s="19"/>
      <c r="B206" s="19"/>
      <c r="C206" s="19"/>
      <c r="D206" s="19"/>
      <c r="E206" s="19"/>
      <c r="F206" s="9"/>
      <c r="G206" s="9"/>
      <c r="H206" s="9"/>
      <c r="I206" s="9"/>
      <c r="J206" s="9"/>
      <c r="K206" s="20"/>
      <c r="L206" s="20"/>
      <c r="M206" s="20"/>
    </row>
    <row r="207" spans="1:13" ht="12.75">
      <c r="A207" s="22"/>
      <c r="B207" s="19"/>
      <c r="C207" s="19"/>
      <c r="D207" s="19"/>
      <c r="E207" s="19"/>
      <c r="F207" s="9"/>
      <c r="G207" s="9"/>
      <c r="H207" s="9"/>
      <c r="I207" s="9"/>
      <c r="J207" s="9"/>
      <c r="K207" s="20"/>
      <c r="L207" s="20"/>
      <c r="M207" s="20"/>
    </row>
    <row r="208" spans="1:13" ht="12.75">
      <c r="A208" s="22"/>
      <c r="B208" s="19"/>
      <c r="C208" s="19"/>
      <c r="D208" s="19"/>
      <c r="E208" s="19"/>
      <c r="F208" s="9"/>
      <c r="G208" s="9"/>
      <c r="H208" s="9"/>
      <c r="I208" s="9"/>
      <c r="J208" s="9"/>
      <c r="K208" s="20"/>
      <c r="L208" s="20"/>
      <c r="M208" s="20"/>
    </row>
    <row r="209" spans="1:13" ht="12.75">
      <c r="A209" s="22"/>
      <c r="B209" s="19"/>
      <c r="C209" s="19"/>
      <c r="D209" s="19"/>
      <c r="E209" s="19"/>
      <c r="F209" s="9"/>
      <c r="G209" s="17"/>
      <c r="H209" s="17"/>
      <c r="I209" s="9"/>
      <c r="J209" s="17"/>
      <c r="K209" s="20"/>
      <c r="L209" s="20"/>
      <c r="M209" s="20"/>
    </row>
    <row r="210" spans="1:13" ht="12.75">
      <c r="A210" s="22"/>
      <c r="B210" s="19"/>
      <c r="C210" s="19"/>
      <c r="D210" s="19"/>
      <c r="E210" s="19"/>
      <c r="F210" s="9"/>
      <c r="G210" s="17"/>
      <c r="H210" s="17"/>
      <c r="I210" s="9"/>
      <c r="J210" s="17"/>
      <c r="K210" s="20"/>
      <c r="L210" s="20"/>
      <c r="M210" s="20"/>
    </row>
    <row r="211" spans="1:13" ht="12.75">
      <c r="A211" s="22"/>
      <c r="B211" s="19"/>
      <c r="C211" s="19"/>
      <c r="D211" s="19"/>
      <c r="E211" s="19"/>
      <c r="F211" s="9"/>
      <c r="G211" s="17"/>
      <c r="H211" s="17"/>
      <c r="I211" s="9"/>
      <c r="J211" s="17"/>
      <c r="K211" s="20"/>
      <c r="L211" s="20"/>
      <c r="M211" s="20"/>
    </row>
    <row r="212" spans="1:13" ht="12.75">
      <c r="A212" s="22"/>
      <c r="B212" s="19"/>
      <c r="C212" s="19"/>
      <c r="D212" s="19"/>
      <c r="E212" s="19"/>
      <c r="F212" s="9"/>
      <c r="G212" s="112"/>
      <c r="H212" s="112"/>
      <c r="I212" s="112"/>
      <c r="J212" s="17"/>
      <c r="K212" s="17"/>
      <c r="L212" s="17"/>
      <c r="M212" s="20"/>
    </row>
    <row r="213" spans="1:13" ht="12.75">
      <c r="A213" s="22"/>
      <c r="B213" s="19"/>
      <c r="C213" s="19"/>
      <c r="D213" s="19"/>
      <c r="E213" s="19"/>
      <c r="F213" s="9"/>
      <c r="G213" s="17"/>
      <c r="H213" s="17"/>
      <c r="I213" s="17"/>
      <c r="J213" s="17"/>
      <c r="K213" s="20"/>
      <c r="L213" s="20"/>
      <c r="M213" s="20"/>
    </row>
    <row r="214" spans="1:13" ht="12.75">
      <c r="A214" s="22"/>
      <c r="B214" s="19"/>
      <c r="C214" s="19"/>
      <c r="D214" s="19"/>
      <c r="E214" s="19"/>
      <c r="F214" s="9"/>
      <c r="G214" s="17"/>
      <c r="H214" s="17"/>
      <c r="I214" s="17"/>
      <c r="J214" s="17"/>
      <c r="K214" s="20"/>
      <c r="L214" s="20"/>
      <c r="M214" s="20"/>
    </row>
    <row r="215" spans="1:13" ht="12.75">
      <c r="A215" s="19"/>
      <c r="B215" s="19"/>
      <c r="C215" s="19"/>
      <c r="D215" s="19"/>
      <c r="E215" s="19"/>
      <c r="F215" s="9"/>
      <c r="G215" s="17"/>
      <c r="H215" s="17"/>
      <c r="I215" s="17"/>
      <c r="J215" s="17"/>
      <c r="K215" s="20"/>
      <c r="L215" s="20"/>
      <c r="M215" s="20"/>
    </row>
    <row r="216" spans="1:13" ht="12.75">
      <c r="A216" s="19"/>
      <c r="B216" s="19"/>
      <c r="C216" s="19"/>
      <c r="D216" s="19"/>
      <c r="E216" s="19"/>
      <c r="F216" s="9"/>
      <c r="G216" s="17"/>
      <c r="H216" s="17"/>
      <c r="I216" s="17"/>
      <c r="J216" s="17"/>
      <c r="K216" s="20"/>
      <c r="L216" s="20"/>
      <c r="M216" s="20"/>
    </row>
    <row r="217" spans="1:13" ht="12.75">
      <c r="A217" s="19"/>
      <c r="B217" s="19"/>
      <c r="C217" s="19"/>
      <c r="D217" s="19"/>
      <c r="E217" s="19"/>
      <c r="F217" s="9"/>
      <c r="G217" s="17"/>
      <c r="H217" s="17"/>
      <c r="I217" s="17"/>
      <c r="J217" s="17"/>
      <c r="K217" s="20"/>
      <c r="L217" s="20"/>
      <c r="M217" s="20"/>
    </row>
    <row r="218" spans="1:13" ht="12.75">
      <c r="A218" s="19"/>
      <c r="B218" s="19"/>
      <c r="C218" s="19"/>
      <c r="D218" s="19"/>
      <c r="E218" s="19"/>
      <c r="F218" s="9"/>
      <c r="G218" s="17"/>
      <c r="H218" s="17"/>
      <c r="I218" s="17"/>
      <c r="J218" s="17"/>
      <c r="K218" s="20"/>
      <c r="L218" s="20"/>
      <c r="M218" s="20"/>
    </row>
    <row r="219" spans="1:13" ht="12.75">
      <c r="A219" s="19"/>
      <c r="B219" s="19"/>
      <c r="C219" s="19"/>
      <c r="D219" s="19"/>
      <c r="E219" s="19"/>
      <c r="F219" s="9"/>
      <c r="G219" s="17"/>
      <c r="H219" s="17"/>
      <c r="I219" s="17"/>
      <c r="J219" s="17"/>
      <c r="K219" s="20"/>
      <c r="L219" s="20"/>
      <c r="M219" s="20"/>
    </row>
    <row r="220" spans="1:13" ht="12.75">
      <c r="A220" s="19"/>
      <c r="B220" s="19"/>
      <c r="C220" s="19"/>
      <c r="D220" s="19"/>
      <c r="E220" s="19"/>
      <c r="F220" s="9"/>
      <c r="G220" s="112"/>
      <c r="H220" s="17"/>
      <c r="I220" s="112"/>
      <c r="J220" s="112"/>
      <c r="K220" s="20"/>
      <c r="L220" s="20"/>
      <c r="M220" s="20"/>
    </row>
    <row r="221" spans="1:13" ht="12.75">
      <c r="A221" s="19"/>
      <c r="B221" s="19"/>
      <c r="C221" s="19"/>
      <c r="D221" s="19"/>
      <c r="E221" s="19"/>
      <c r="F221" s="9"/>
      <c r="G221" s="9"/>
      <c r="H221" s="9"/>
      <c r="I221" s="9"/>
      <c r="J221" s="9"/>
      <c r="K221" s="20"/>
      <c r="L221" s="20"/>
      <c r="M221" s="20"/>
    </row>
    <row r="222" spans="1:13" ht="12.75">
      <c r="A222" s="19"/>
      <c r="B222" s="19"/>
      <c r="C222" s="19"/>
      <c r="D222" s="19"/>
      <c r="E222" s="19"/>
      <c r="F222" s="9"/>
      <c r="G222" s="17"/>
      <c r="H222" s="17"/>
      <c r="I222" s="9"/>
      <c r="J222" s="9"/>
      <c r="K222" s="20"/>
      <c r="L222" s="20"/>
      <c r="M222" s="20"/>
    </row>
    <row r="223" spans="1:13" ht="12.75">
      <c r="A223" s="19"/>
      <c r="B223" s="19"/>
      <c r="C223" s="19"/>
      <c r="D223" s="19"/>
      <c r="E223" s="19"/>
      <c r="F223" s="9"/>
      <c r="G223" s="9"/>
      <c r="H223" s="9"/>
      <c r="I223" s="9"/>
      <c r="J223" s="9"/>
      <c r="K223" s="20"/>
      <c r="L223" s="20"/>
      <c r="M223" s="20"/>
    </row>
    <row r="224" spans="1:13" ht="12.75">
      <c r="A224" s="19"/>
      <c r="B224" s="19"/>
      <c r="C224" s="19"/>
      <c r="D224" s="19"/>
      <c r="E224" s="19"/>
      <c r="F224" s="9"/>
      <c r="G224" s="9"/>
      <c r="H224" s="9"/>
      <c r="I224" s="9"/>
      <c r="J224" s="9"/>
      <c r="K224" s="20"/>
      <c r="L224" s="20"/>
      <c r="M224" s="20"/>
    </row>
    <row r="225" spans="1:13" ht="12.75">
      <c r="A225" s="19"/>
      <c r="B225" s="19"/>
      <c r="C225" s="19"/>
      <c r="D225" s="19"/>
      <c r="E225" s="19"/>
      <c r="F225" s="9"/>
      <c r="G225" s="20"/>
      <c r="H225" s="20"/>
      <c r="I225" s="9"/>
      <c r="J225" s="9"/>
      <c r="K225" s="20"/>
      <c r="L225" s="20"/>
      <c r="M225" s="20"/>
    </row>
    <row r="226" spans="1:13" ht="12.75">
      <c r="A226" s="19"/>
      <c r="B226" s="19"/>
      <c r="C226" s="19"/>
      <c r="D226" s="19"/>
      <c r="E226" s="19"/>
      <c r="F226" s="9"/>
      <c r="G226" s="9"/>
      <c r="H226" s="9"/>
      <c r="I226" s="9"/>
      <c r="J226" s="9"/>
      <c r="K226" s="20"/>
      <c r="L226" s="20"/>
      <c r="M226" s="20"/>
    </row>
    <row r="227" spans="1:13" ht="12.75">
      <c r="A227" s="19"/>
      <c r="B227" s="19"/>
      <c r="C227" s="19"/>
      <c r="D227" s="19"/>
      <c r="E227" s="19"/>
      <c r="F227" s="9"/>
      <c r="G227" s="9"/>
      <c r="H227" s="9"/>
      <c r="I227" s="9"/>
      <c r="J227" s="9"/>
      <c r="K227" s="20"/>
      <c r="L227" s="20"/>
      <c r="M227" s="20"/>
    </row>
    <row r="228" spans="1:13" ht="12.75">
      <c r="A228" s="19"/>
      <c r="B228" s="19"/>
      <c r="C228" s="19"/>
      <c r="D228" s="19"/>
      <c r="E228" s="19"/>
      <c r="F228" s="9"/>
      <c r="G228" s="9"/>
      <c r="H228" s="9"/>
      <c r="I228" s="9"/>
      <c r="J228" s="9"/>
      <c r="K228" s="20"/>
      <c r="L228" s="20"/>
      <c r="M228" s="20"/>
    </row>
    <row r="229" spans="1:13" ht="12.75">
      <c r="A229" s="19"/>
      <c r="B229" s="19"/>
      <c r="C229" s="19"/>
      <c r="D229" s="19"/>
      <c r="E229" s="19"/>
      <c r="F229" s="9"/>
      <c r="G229" s="9"/>
      <c r="H229" s="9"/>
      <c r="I229" s="9"/>
      <c r="J229" s="9"/>
      <c r="K229" s="20"/>
      <c r="L229" s="20"/>
      <c r="M229" s="20"/>
    </row>
    <row r="230" spans="1:13" ht="12.75">
      <c r="A230" s="19"/>
      <c r="B230" s="19"/>
      <c r="C230" s="19"/>
      <c r="D230" s="19"/>
      <c r="E230" s="19"/>
      <c r="F230" s="9"/>
      <c r="G230" s="9"/>
      <c r="H230" s="9"/>
      <c r="I230" s="9"/>
      <c r="J230" s="9"/>
      <c r="K230" s="20"/>
      <c r="L230" s="20"/>
      <c r="M230" s="20"/>
    </row>
    <row r="231" spans="1:13" ht="12.75">
      <c r="A231" s="19"/>
      <c r="B231" s="19"/>
      <c r="C231" s="19"/>
      <c r="D231" s="19"/>
      <c r="E231" s="19"/>
      <c r="F231" s="9"/>
      <c r="G231" s="9"/>
      <c r="H231" s="9"/>
      <c r="I231" s="9"/>
      <c r="J231" s="9"/>
      <c r="K231" s="20"/>
      <c r="L231" s="20"/>
      <c r="M231" s="20"/>
    </row>
    <row r="232" spans="1:13" ht="12.75">
      <c r="A232" s="19"/>
      <c r="B232" s="19"/>
      <c r="C232" s="19"/>
      <c r="D232" s="19"/>
      <c r="E232" s="19"/>
      <c r="F232" s="9"/>
      <c r="G232" s="9"/>
      <c r="H232" s="9"/>
      <c r="I232" s="9"/>
      <c r="J232" s="9"/>
      <c r="K232" s="20"/>
      <c r="L232" s="20"/>
      <c r="M232" s="20"/>
    </row>
    <row r="233" spans="1:13" ht="12.75">
      <c r="A233" s="19"/>
      <c r="B233" s="19"/>
      <c r="C233" s="19"/>
      <c r="D233" s="19"/>
      <c r="E233" s="19"/>
      <c r="F233" s="9"/>
      <c r="G233" s="9"/>
      <c r="H233" s="9"/>
      <c r="I233" s="9"/>
      <c r="J233" s="9"/>
      <c r="K233" s="9"/>
      <c r="L233" s="9"/>
      <c r="M233" s="9"/>
    </row>
    <row r="234" spans="1:6" ht="12.75">
      <c r="A234" s="19"/>
      <c r="B234" s="19"/>
      <c r="C234" s="19"/>
      <c r="D234" s="19"/>
      <c r="E234" s="19"/>
      <c r="F234" s="9"/>
    </row>
    <row r="235" spans="1:6" ht="12.75">
      <c r="A235" s="19"/>
      <c r="B235" s="19"/>
      <c r="C235" s="19"/>
      <c r="D235" s="19"/>
      <c r="E235" s="19"/>
      <c r="F235" s="9"/>
    </row>
    <row r="236" spans="1:6" ht="12.75">
      <c r="A236" s="19"/>
      <c r="B236" s="19"/>
      <c r="C236" s="19"/>
      <c r="D236" s="19"/>
      <c r="E236" s="19"/>
      <c r="F236" s="9"/>
    </row>
    <row r="237" spans="1:6" ht="12.75">
      <c r="A237" s="19"/>
      <c r="B237" s="19"/>
      <c r="C237" s="19"/>
      <c r="D237" s="19"/>
      <c r="E237" s="19"/>
      <c r="F237" s="9"/>
    </row>
    <row r="238" spans="1:6" ht="12.75">
      <c r="A238" s="19"/>
      <c r="B238" s="19"/>
      <c r="C238" s="19"/>
      <c r="D238" s="19"/>
      <c r="E238" s="19"/>
      <c r="F238" s="9"/>
    </row>
    <row r="239" spans="1:6" ht="12.75">
      <c r="A239" s="19"/>
      <c r="B239" s="19"/>
      <c r="C239" s="19"/>
      <c r="D239" s="19"/>
      <c r="E239" s="19"/>
      <c r="F239" s="9"/>
    </row>
    <row r="240" spans="1:6" ht="12.75">
      <c r="A240" s="19"/>
      <c r="B240" s="19"/>
      <c r="C240" s="19"/>
      <c r="D240" s="19"/>
      <c r="E240" s="19"/>
      <c r="F240" s="9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</sheetData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5"/>
  <sheetViews>
    <sheetView zoomScale="75" zoomScaleNormal="75" workbookViewId="0" topLeftCell="A1">
      <selection activeCell="E2" sqref="E2"/>
    </sheetView>
  </sheetViews>
  <sheetFormatPr defaultColWidth="9.00390625" defaultRowHeight="12.75"/>
  <cols>
    <col min="1" max="1" width="3.125" style="19" customWidth="1"/>
    <col min="2" max="2" width="3.625" style="19" customWidth="1"/>
    <col min="3" max="3" width="48.875" style="19" customWidth="1"/>
    <col min="4" max="6" width="9.125" style="20" customWidth="1"/>
    <col min="8" max="24" width="9.125" style="1" customWidth="1"/>
  </cols>
  <sheetData>
    <row r="1" ht="12.75">
      <c r="E1" s="20" t="s">
        <v>664</v>
      </c>
    </row>
    <row r="2" ht="12.75">
      <c r="E2" s="21" t="s">
        <v>781</v>
      </c>
    </row>
    <row r="3" ht="12.75">
      <c r="C3" s="251" t="s">
        <v>549</v>
      </c>
    </row>
    <row r="4" ht="12.75">
      <c r="C4" s="251" t="s">
        <v>550</v>
      </c>
    </row>
    <row r="7" ht="13.5" thickBot="1"/>
    <row r="8" spans="1:6" ht="12.75">
      <c r="A8" s="23"/>
      <c r="B8" s="24"/>
      <c r="C8" s="139"/>
      <c r="D8" s="140" t="s">
        <v>542</v>
      </c>
      <c r="E8" s="140" t="s">
        <v>545</v>
      </c>
      <c r="F8" s="252" t="s">
        <v>547</v>
      </c>
    </row>
    <row r="9" spans="1:6" ht="12.75">
      <c r="A9" s="25"/>
      <c r="C9" s="67" t="s">
        <v>17</v>
      </c>
      <c r="D9" s="68" t="s">
        <v>543</v>
      </c>
      <c r="E9" s="68" t="s">
        <v>546</v>
      </c>
      <c r="F9" s="83" t="s">
        <v>548</v>
      </c>
    </row>
    <row r="10" spans="1:6" ht="13.5" thickBot="1">
      <c r="A10" s="116"/>
      <c r="B10" s="41"/>
      <c r="C10" s="177"/>
      <c r="D10" s="249" t="s">
        <v>544</v>
      </c>
      <c r="E10" s="249" t="s">
        <v>544</v>
      </c>
      <c r="F10" s="253" t="s">
        <v>183</v>
      </c>
    </row>
    <row r="11" spans="1:6" ht="12.75">
      <c r="A11" s="25"/>
      <c r="D11" s="140"/>
      <c r="E11" s="68"/>
      <c r="F11" s="68"/>
    </row>
    <row r="12" spans="1:6" ht="12.75">
      <c r="A12" s="25" t="s">
        <v>48</v>
      </c>
      <c r="D12" s="68"/>
      <c r="E12" s="68"/>
      <c r="F12" s="68"/>
    </row>
    <row r="13" spans="1:6" ht="12.75">
      <c r="A13" s="25"/>
      <c r="B13" s="19" t="s">
        <v>32</v>
      </c>
      <c r="D13" s="68">
        <v>690250</v>
      </c>
      <c r="E13" s="68">
        <v>614391</v>
      </c>
      <c r="F13" s="68">
        <v>625756</v>
      </c>
    </row>
    <row r="14" spans="1:6" ht="12.75">
      <c r="A14" s="25"/>
      <c r="C14" s="19" t="s">
        <v>551</v>
      </c>
      <c r="D14" s="68">
        <v>25000</v>
      </c>
      <c r="E14" s="68"/>
      <c r="F14" s="68"/>
    </row>
    <row r="15" spans="1:6" ht="12.75">
      <c r="A15" s="25"/>
      <c r="C15" s="19" t="s">
        <v>753</v>
      </c>
      <c r="D15" s="68"/>
      <c r="E15" s="68">
        <v>72298</v>
      </c>
      <c r="F15" s="68">
        <v>65728</v>
      </c>
    </row>
    <row r="16" spans="1:6" ht="12.75">
      <c r="A16" s="25"/>
      <c r="C16" s="19" t="s">
        <v>203</v>
      </c>
      <c r="D16" s="68"/>
      <c r="E16" s="68">
        <v>68694</v>
      </c>
      <c r="F16" s="68"/>
    </row>
    <row r="17" spans="1:6" ht="12.75">
      <c r="A17" s="25"/>
      <c r="C17" s="19" t="s">
        <v>300</v>
      </c>
      <c r="D17" s="68"/>
      <c r="E17" s="68">
        <v>2</v>
      </c>
      <c r="F17" s="68"/>
    </row>
    <row r="18" spans="1:6" ht="12.75">
      <c r="A18" s="25"/>
      <c r="C18" s="19" t="s">
        <v>294</v>
      </c>
      <c r="D18" s="68"/>
      <c r="E18" s="68">
        <v>3500</v>
      </c>
      <c r="F18" s="68"/>
    </row>
    <row r="19" spans="1:6" ht="12.75">
      <c r="A19" s="25"/>
      <c r="C19" s="19" t="s">
        <v>375</v>
      </c>
      <c r="D19" s="68"/>
      <c r="E19" s="68"/>
      <c r="F19" s="68">
        <v>500</v>
      </c>
    </row>
    <row r="20" spans="1:6" ht="12.75">
      <c r="A20" s="25"/>
      <c r="C20" s="19" t="s">
        <v>313</v>
      </c>
      <c r="D20" s="68"/>
      <c r="E20" s="68">
        <v>3892</v>
      </c>
      <c r="F20" s="68"/>
    </row>
    <row r="21" spans="1:6" ht="12.75">
      <c r="A21" s="25"/>
      <c r="C21" s="19" t="s">
        <v>323</v>
      </c>
      <c r="D21" s="68"/>
      <c r="E21" s="68">
        <v>3544</v>
      </c>
      <c r="F21" s="68"/>
    </row>
    <row r="22" spans="1:6" ht="12.75">
      <c r="A22" s="25"/>
      <c r="C22" s="19" t="s">
        <v>314</v>
      </c>
      <c r="D22" s="68"/>
      <c r="E22" s="68">
        <v>608</v>
      </c>
      <c r="F22" s="68"/>
    </row>
    <row r="23" spans="1:6" ht="12.75">
      <c r="A23" s="25"/>
      <c r="C23" s="19" t="s">
        <v>132</v>
      </c>
      <c r="D23" s="68">
        <v>449</v>
      </c>
      <c r="E23" s="68">
        <v>408</v>
      </c>
      <c r="F23" s="68">
        <v>400</v>
      </c>
    </row>
    <row r="24" spans="1:6" ht="12.75">
      <c r="A24" s="25"/>
      <c r="C24" s="19" t="s">
        <v>552</v>
      </c>
      <c r="D24" s="68">
        <v>11904</v>
      </c>
      <c r="E24" s="68">
        <v>17616</v>
      </c>
      <c r="F24" s="68">
        <v>8120</v>
      </c>
    </row>
    <row r="25" spans="1:6" ht="12.75">
      <c r="A25" s="25"/>
      <c r="C25" s="19" t="s">
        <v>147</v>
      </c>
      <c r="D25" s="68"/>
      <c r="E25" s="68"/>
      <c r="F25" s="68">
        <v>500</v>
      </c>
    </row>
    <row r="26" spans="1:6" ht="12.75">
      <c r="A26" s="25"/>
      <c r="B26" s="19" t="s">
        <v>49</v>
      </c>
      <c r="D26" s="68"/>
      <c r="E26" s="68"/>
      <c r="F26" s="68"/>
    </row>
    <row r="27" spans="1:6" ht="12.75">
      <c r="A27" s="25"/>
      <c r="C27" s="19" t="s">
        <v>90</v>
      </c>
      <c r="D27" s="68">
        <v>48504</v>
      </c>
      <c r="E27" s="68">
        <v>48048</v>
      </c>
      <c r="F27" s="68">
        <v>51110</v>
      </c>
    </row>
    <row r="28" spans="1:6" ht="12.75">
      <c r="A28" s="25"/>
      <c r="C28" s="19" t="s">
        <v>91</v>
      </c>
      <c r="D28" s="68"/>
      <c r="E28" s="68"/>
      <c r="F28" s="68">
        <v>7200</v>
      </c>
    </row>
    <row r="29" spans="1:6" ht="12.75">
      <c r="A29" s="25"/>
      <c r="B29" s="19" t="s">
        <v>168</v>
      </c>
      <c r="D29" s="68">
        <v>25267</v>
      </c>
      <c r="E29" s="68">
        <v>25658</v>
      </c>
      <c r="F29" s="68">
        <v>15101</v>
      </c>
    </row>
    <row r="30" spans="1:6" ht="12.75">
      <c r="A30" s="25"/>
      <c r="B30" s="19" t="s">
        <v>33</v>
      </c>
      <c r="D30" s="68">
        <v>4798</v>
      </c>
      <c r="E30" s="68">
        <v>225</v>
      </c>
      <c r="F30" s="68"/>
    </row>
    <row r="31" spans="1:6" ht="12.75">
      <c r="A31" s="25"/>
      <c r="B31" s="19" t="s">
        <v>10</v>
      </c>
      <c r="D31" s="68">
        <v>11253</v>
      </c>
      <c r="E31" s="68">
        <v>14361</v>
      </c>
      <c r="F31" s="68">
        <v>13510</v>
      </c>
    </row>
    <row r="32" spans="1:6" ht="12.75">
      <c r="A32" s="25"/>
      <c r="B32" s="22" t="s">
        <v>175</v>
      </c>
      <c r="D32" s="68">
        <v>5311</v>
      </c>
      <c r="E32" s="68">
        <v>639</v>
      </c>
      <c r="F32" s="68">
        <v>2750</v>
      </c>
    </row>
    <row r="33" spans="1:6" ht="12.75">
      <c r="A33" s="25"/>
      <c r="B33" s="22" t="s">
        <v>553</v>
      </c>
      <c r="D33" s="68">
        <v>7945</v>
      </c>
      <c r="E33" s="68"/>
      <c r="F33" s="68"/>
    </row>
    <row r="34" spans="1:6" ht="12.75">
      <c r="A34" s="25"/>
      <c r="B34" s="19" t="s">
        <v>554</v>
      </c>
      <c r="D34" s="68">
        <v>8</v>
      </c>
      <c r="E34" s="68">
        <v>1839</v>
      </c>
      <c r="F34" s="68"/>
    </row>
    <row r="35" spans="1:6" ht="12.75">
      <c r="A35" s="25"/>
      <c r="B35" s="22" t="s">
        <v>666</v>
      </c>
      <c r="D35" s="68">
        <v>822</v>
      </c>
      <c r="E35" s="68">
        <v>600</v>
      </c>
      <c r="F35" s="68">
        <v>1355</v>
      </c>
    </row>
    <row r="36" spans="1:6" ht="12.75">
      <c r="A36" s="25"/>
      <c r="B36" s="22" t="s">
        <v>667</v>
      </c>
      <c r="D36" s="68"/>
      <c r="E36" s="68"/>
      <c r="F36" s="68">
        <v>200</v>
      </c>
    </row>
    <row r="37" spans="1:6" ht="12.75">
      <c r="A37" s="25"/>
      <c r="B37" s="19" t="s">
        <v>179</v>
      </c>
      <c r="D37" s="68">
        <v>1174</v>
      </c>
      <c r="E37" s="68">
        <v>724</v>
      </c>
      <c r="F37" s="68">
        <v>1000</v>
      </c>
    </row>
    <row r="38" spans="1:6" ht="12.75">
      <c r="A38" s="25"/>
      <c r="B38" s="19" t="s">
        <v>668</v>
      </c>
      <c r="D38" s="68">
        <v>5007</v>
      </c>
      <c r="E38" s="68">
        <v>877</v>
      </c>
      <c r="F38" s="68"/>
    </row>
    <row r="39" spans="1:6" ht="12.75">
      <c r="A39" s="25"/>
      <c r="B39" s="19" t="s">
        <v>148</v>
      </c>
      <c r="D39" s="68">
        <v>10245</v>
      </c>
      <c r="E39" s="68">
        <v>10894</v>
      </c>
      <c r="F39" s="68">
        <v>9705</v>
      </c>
    </row>
    <row r="40" spans="1:6" ht="12.75">
      <c r="A40" s="25"/>
      <c r="B40" s="19" t="s">
        <v>197</v>
      </c>
      <c r="D40" s="68">
        <v>201</v>
      </c>
      <c r="E40" s="68">
        <v>269</v>
      </c>
      <c r="F40" s="68">
        <v>250</v>
      </c>
    </row>
    <row r="41" spans="1:6" ht="12.75">
      <c r="A41" s="25"/>
      <c r="B41" s="19" t="s">
        <v>325</v>
      </c>
      <c r="D41" s="68"/>
      <c r="E41" s="68">
        <v>600</v>
      </c>
      <c r="F41" s="68"/>
    </row>
    <row r="42" spans="1:6" ht="12.75">
      <c r="A42" s="25" t="s">
        <v>44</v>
      </c>
      <c r="D42" s="68"/>
      <c r="E42" s="68"/>
      <c r="F42" s="68"/>
    </row>
    <row r="43" spans="1:6" ht="12.75">
      <c r="A43" s="25"/>
      <c r="B43" s="19" t="s">
        <v>196</v>
      </c>
      <c r="D43" s="68">
        <v>12112</v>
      </c>
      <c r="E43" s="68">
        <v>30046</v>
      </c>
      <c r="F43" s="68">
        <v>7000</v>
      </c>
    </row>
    <row r="44" spans="1:6" ht="12.75">
      <c r="A44" s="25"/>
      <c r="B44" s="19" t="s">
        <v>134</v>
      </c>
      <c r="D44" s="68">
        <v>2268</v>
      </c>
      <c r="E44" s="68">
        <v>1357</v>
      </c>
      <c r="F44" s="68">
        <v>1000</v>
      </c>
    </row>
    <row r="45" spans="1:6" ht="12.75">
      <c r="A45" s="25"/>
      <c r="B45" s="19" t="s">
        <v>88</v>
      </c>
      <c r="D45" s="68">
        <v>2498</v>
      </c>
      <c r="E45" s="68">
        <v>1964</v>
      </c>
      <c r="F45" s="68">
        <v>3000</v>
      </c>
    </row>
    <row r="46" spans="1:6" ht="12.75">
      <c r="A46" s="25"/>
      <c r="B46" s="19" t="s">
        <v>149</v>
      </c>
      <c r="D46" s="68">
        <v>44073</v>
      </c>
      <c r="E46" s="68">
        <v>32455</v>
      </c>
      <c r="F46" s="68">
        <v>24500</v>
      </c>
    </row>
    <row r="47" spans="1:6" ht="12.75">
      <c r="A47" s="25"/>
      <c r="B47" s="19" t="s">
        <v>301</v>
      </c>
      <c r="D47" s="68"/>
      <c r="E47" s="68">
        <v>2009</v>
      </c>
      <c r="F47" s="68"/>
    </row>
    <row r="48" spans="1:6" ht="12.75">
      <c r="A48" s="25"/>
      <c r="B48" s="19" t="s">
        <v>133</v>
      </c>
      <c r="D48" s="68">
        <v>4258</v>
      </c>
      <c r="E48" s="68">
        <v>9462</v>
      </c>
      <c r="F48" s="68">
        <v>9500</v>
      </c>
    </row>
    <row r="49" spans="1:6" ht="12.75">
      <c r="A49" s="25"/>
      <c r="B49" s="19" t="s">
        <v>738</v>
      </c>
      <c r="D49" s="68"/>
      <c r="E49" s="68">
        <v>4632</v>
      </c>
      <c r="F49" s="68"/>
    </row>
    <row r="50" spans="1:6" ht="12.75">
      <c r="A50" s="25"/>
      <c r="B50" s="19" t="s">
        <v>739</v>
      </c>
      <c r="D50" s="68"/>
      <c r="E50" s="68">
        <v>1000</v>
      </c>
      <c r="F50" s="68"/>
    </row>
    <row r="51" spans="1:6" ht="12.75">
      <c r="A51" s="25"/>
      <c r="B51" s="19" t="s">
        <v>135</v>
      </c>
      <c r="D51" s="68">
        <v>12980</v>
      </c>
      <c r="E51" s="68">
        <v>13216</v>
      </c>
      <c r="F51" s="68">
        <v>6000</v>
      </c>
    </row>
    <row r="52" spans="1:6" ht="12.75">
      <c r="A52" s="25"/>
      <c r="B52" s="19" t="s">
        <v>291</v>
      </c>
      <c r="D52" s="68"/>
      <c r="E52" s="68">
        <v>37241</v>
      </c>
      <c r="F52" s="68"/>
    </row>
    <row r="53" spans="1:6" ht="12.75">
      <c r="A53" s="25"/>
      <c r="B53" s="19" t="s">
        <v>293</v>
      </c>
      <c r="D53" s="68"/>
      <c r="E53" s="68">
        <v>8418</v>
      </c>
      <c r="F53" s="68"/>
    </row>
    <row r="54" spans="1:6" ht="12.75">
      <c r="A54" s="25"/>
      <c r="B54" s="19" t="s">
        <v>311</v>
      </c>
      <c r="D54" s="68"/>
      <c r="E54" s="68">
        <v>4598</v>
      </c>
      <c r="F54" s="68"/>
    </row>
    <row r="55" spans="1:6" ht="12.75">
      <c r="A55" s="25"/>
      <c r="B55" s="19" t="s">
        <v>740</v>
      </c>
      <c r="D55" s="68"/>
      <c r="E55" s="68">
        <v>4608</v>
      </c>
      <c r="F55" s="68"/>
    </row>
    <row r="56" spans="1:6" ht="13.5" thickBot="1">
      <c r="A56" s="116"/>
      <c r="B56" s="41" t="s">
        <v>50</v>
      </c>
      <c r="C56" s="41"/>
      <c r="D56" s="283">
        <v>77187</v>
      </c>
      <c r="E56" s="283">
        <v>38186</v>
      </c>
      <c r="F56" s="283">
        <v>20300</v>
      </c>
    </row>
    <row r="57" spans="1:6" ht="12.75">
      <c r="A57" s="25"/>
      <c r="B57" s="19" t="s">
        <v>247</v>
      </c>
      <c r="D57" s="68"/>
      <c r="E57" s="68">
        <v>34868</v>
      </c>
      <c r="F57" s="68">
        <v>29742</v>
      </c>
    </row>
    <row r="58" spans="1:6" ht="12.75">
      <c r="A58" s="25"/>
      <c r="B58" s="19" t="s">
        <v>51</v>
      </c>
      <c r="D58" s="68">
        <v>72115</v>
      </c>
      <c r="E58" s="68">
        <v>80532</v>
      </c>
      <c r="F58" s="68">
        <v>39874</v>
      </c>
    </row>
    <row r="59" spans="1:6" ht="12.75">
      <c r="A59" s="25"/>
      <c r="B59" s="19" t="s">
        <v>222</v>
      </c>
      <c r="D59" s="68">
        <v>219</v>
      </c>
      <c r="E59" s="68">
        <v>48213</v>
      </c>
      <c r="F59" s="68"/>
    </row>
    <row r="60" spans="1:6" ht="12.75">
      <c r="A60" s="25"/>
      <c r="C60" s="19" t="s">
        <v>324</v>
      </c>
      <c r="D60" s="68"/>
      <c r="E60" s="68">
        <v>1555</v>
      </c>
      <c r="F60" s="68"/>
    </row>
    <row r="61" spans="1:6" ht="12.75">
      <c r="A61" s="25"/>
      <c r="B61" s="19" t="s">
        <v>278</v>
      </c>
      <c r="D61" s="68">
        <v>12374</v>
      </c>
      <c r="E61" s="68">
        <v>17</v>
      </c>
      <c r="F61" s="68">
        <v>9647</v>
      </c>
    </row>
    <row r="62" spans="1:6" ht="12.75">
      <c r="A62" s="25"/>
      <c r="B62" s="19" t="s">
        <v>248</v>
      </c>
      <c r="D62" s="68">
        <v>9886</v>
      </c>
      <c r="E62" s="68">
        <v>14205</v>
      </c>
      <c r="F62" s="68">
        <v>13930</v>
      </c>
    </row>
    <row r="63" spans="1:6" ht="12.75">
      <c r="A63" s="25"/>
      <c r="B63" s="19" t="s">
        <v>34</v>
      </c>
      <c r="D63" s="68">
        <v>3317</v>
      </c>
      <c r="E63" s="68">
        <v>2799</v>
      </c>
      <c r="F63" s="68">
        <v>2000</v>
      </c>
    </row>
    <row r="64" spans="1:6" ht="12.75">
      <c r="A64" s="25"/>
      <c r="B64" s="19" t="s">
        <v>177</v>
      </c>
      <c r="D64" s="68">
        <v>40496</v>
      </c>
      <c r="E64" s="68">
        <v>40748</v>
      </c>
      <c r="F64" s="68">
        <v>40000</v>
      </c>
    </row>
    <row r="65" spans="1:6" ht="12.75">
      <c r="A65" s="25" t="s">
        <v>45</v>
      </c>
      <c r="D65" s="68"/>
      <c r="E65" s="68"/>
      <c r="F65" s="68"/>
    </row>
    <row r="66" spans="1:6" ht="12.75">
      <c r="A66" s="25"/>
      <c r="B66" s="19" t="s">
        <v>150</v>
      </c>
      <c r="D66" s="68">
        <v>1976</v>
      </c>
      <c r="E66" s="68">
        <v>2553</v>
      </c>
      <c r="F66" s="68">
        <v>1000</v>
      </c>
    </row>
    <row r="67" spans="1:6" ht="12.75">
      <c r="A67" s="25"/>
      <c r="B67" s="19" t="s">
        <v>365</v>
      </c>
      <c r="D67" s="68"/>
      <c r="E67" s="68"/>
      <c r="F67" s="68">
        <v>500</v>
      </c>
    </row>
    <row r="68" spans="1:6" ht="12.75">
      <c r="A68" s="25"/>
      <c r="B68" s="19" t="s">
        <v>252</v>
      </c>
      <c r="D68" s="68">
        <v>509</v>
      </c>
      <c r="E68" s="68">
        <v>390</v>
      </c>
      <c r="F68" s="68">
        <v>500</v>
      </c>
    </row>
    <row r="69" spans="1:6" ht="12.75">
      <c r="A69" s="25"/>
      <c r="B69" s="22" t="s">
        <v>762</v>
      </c>
      <c r="D69" s="68">
        <v>1743</v>
      </c>
      <c r="E69" s="68"/>
      <c r="F69" s="68">
        <v>1771</v>
      </c>
    </row>
    <row r="70" spans="1:6" ht="12.75">
      <c r="A70" s="25"/>
      <c r="B70" s="22" t="s">
        <v>763</v>
      </c>
      <c r="D70" s="68"/>
      <c r="E70" s="68">
        <v>12842</v>
      </c>
      <c r="F70" s="68">
        <v>1000</v>
      </c>
    </row>
    <row r="71" spans="1:6" ht="12.75">
      <c r="A71" s="25"/>
      <c r="B71" s="22" t="s">
        <v>361</v>
      </c>
      <c r="D71" s="68"/>
      <c r="E71" s="68">
        <v>774</v>
      </c>
      <c r="F71" s="68"/>
    </row>
    <row r="72" spans="1:6" ht="12.75">
      <c r="A72" s="25"/>
      <c r="B72" s="19" t="s">
        <v>75</v>
      </c>
      <c r="D72" s="68">
        <v>315</v>
      </c>
      <c r="E72" s="68"/>
      <c r="F72" s="68">
        <v>300</v>
      </c>
    </row>
    <row r="73" spans="1:6" ht="12.75">
      <c r="A73" s="25" t="s">
        <v>46</v>
      </c>
      <c r="D73" s="68"/>
      <c r="E73" s="68"/>
      <c r="F73" s="68"/>
    </row>
    <row r="74" spans="1:6" ht="12.75">
      <c r="A74" s="25"/>
      <c r="B74" s="19" t="s">
        <v>669</v>
      </c>
      <c r="D74" s="68">
        <v>186603</v>
      </c>
      <c r="E74" s="68">
        <v>64131</v>
      </c>
      <c r="F74" s="68">
        <v>64000</v>
      </c>
    </row>
    <row r="75" spans="1:6" ht="12.75">
      <c r="A75" s="25"/>
      <c r="B75" s="19" t="s">
        <v>670</v>
      </c>
      <c r="D75" s="68"/>
      <c r="E75" s="68"/>
      <c r="F75" s="68">
        <v>34000</v>
      </c>
    </row>
    <row r="76" spans="1:6" ht="12.75">
      <c r="A76" s="25"/>
      <c r="B76" s="19" t="s">
        <v>216</v>
      </c>
      <c r="D76" s="68">
        <v>34568</v>
      </c>
      <c r="E76" s="68">
        <v>17718</v>
      </c>
      <c r="F76" s="68">
        <v>18000</v>
      </c>
    </row>
    <row r="77" spans="1:6" ht="12.75">
      <c r="A77" s="25" t="s">
        <v>232</v>
      </c>
      <c r="D77" s="68"/>
      <c r="E77" s="68"/>
      <c r="F77" s="68"/>
    </row>
    <row r="78" spans="1:6" ht="12.75">
      <c r="A78" s="25"/>
      <c r="B78" s="19" t="s">
        <v>328</v>
      </c>
      <c r="D78" s="68"/>
      <c r="E78" s="68">
        <v>180</v>
      </c>
      <c r="F78" s="68">
        <v>681</v>
      </c>
    </row>
    <row r="79" spans="1:6" ht="12.75">
      <c r="A79" s="25"/>
      <c r="B79" s="19" t="s">
        <v>331</v>
      </c>
      <c r="D79" s="68"/>
      <c r="E79" s="68">
        <v>180</v>
      </c>
      <c r="F79" s="68">
        <v>1350</v>
      </c>
    </row>
    <row r="80" spans="1:6" ht="12.75">
      <c r="A80" s="25"/>
      <c r="B80" s="19" t="s">
        <v>339</v>
      </c>
      <c r="D80" s="68"/>
      <c r="E80" s="68"/>
      <c r="F80" s="68">
        <v>564</v>
      </c>
    </row>
    <row r="81" spans="1:6" ht="12.75">
      <c r="A81" s="25"/>
      <c r="B81" s="19" t="s">
        <v>340</v>
      </c>
      <c r="D81" s="68"/>
      <c r="E81" s="68"/>
      <c r="F81" s="68">
        <v>684</v>
      </c>
    </row>
    <row r="82" spans="1:6" ht="12.75">
      <c r="A82" s="25" t="s">
        <v>344</v>
      </c>
      <c r="D82" s="68"/>
      <c r="E82" s="68"/>
      <c r="F82" s="68"/>
    </row>
    <row r="83" spans="1:6" ht="12.75">
      <c r="A83" s="25"/>
      <c r="B83" s="19" t="s">
        <v>346</v>
      </c>
      <c r="D83" s="68"/>
      <c r="E83" s="68"/>
      <c r="F83" s="68">
        <v>1154</v>
      </c>
    </row>
    <row r="84" spans="1:6" ht="12.75">
      <c r="A84" s="25"/>
      <c r="B84" s="19" t="s">
        <v>347</v>
      </c>
      <c r="D84" s="68"/>
      <c r="E84" s="68"/>
      <c r="F84" s="68">
        <v>2353</v>
      </c>
    </row>
    <row r="85" spans="1:6" ht="12.75">
      <c r="A85" s="25"/>
      <c r="B85" s="19" t="s">
        <v>345</v>
      </c>
      <c r="D85" s="68"/>
      <c r="E85" s="68"/>
      <c r="F85" s="68">
        <v>2000</v>
      </c>
    </row>
    <row r="86" spans="1:6" ht="12.75">
      <c r="A86" s="25"/>
      <c r="B86" s="19" t="s">
        <v>349</v>
      </c>
      <c r="D86" s="68"/>
      <c r="E86" s="68"/>
      <c r="F86" s="68">
        <v>2000</v>
      </c>
    </row>
    <row r="87" spans="1:6" ht="12.75">
      <c r="A87" s="25"/>
      <c r="B87" s="19" t="s">
        <v>350</v>
      </c>
      <c r="D87" s="68"/>
      <c r="E87" s="68"/>
      <c r="F87" s="68">
        <v>1176</v>
      </c>
    </row>
    <row r="88" spans="1:6" ht="12.75">
      <c r="A88" s="25"/>
      <c r="B88" s="19" t="s">
        <v>368</v>
      </c>
      <c r="D88" s="68"/>
      <c r="E88" s="68"/>
      <c r="F88" s="68">
        <v>2267</v>
      </c>
    </row>
    <row r="89" spans="1:6" ht="13.5" thickBot="1">
      <c r="A89" s="25"/>
      <c r="B89" s="19" t="s">
        <v>351</v>
      </c>
      <c r="D89" s="68"/>
      <c r="E89" s="68"/>
      <c r="F89" s="68">
        <v>2353</v>
      </c>
    </row>
    <row r="90" spans="1:6" ht="13.5" thickBot="1">
      <c r="A90" s="180" t="s">
        <v>12</v>
      </c>
      <c r="B90" s="181"/>
      <c r="C90" s="181"/>
      <c r="D90" s="281">
        <f>SUM(D12:D89)</f>
        <v>1367635</v>
      </c>
      <c r="E90" s="281">
        <f>SUM(E12:E89)</f>
        <v>1400584</v>
      </c>
      <c r="F90" s="281">
        <f>SUM(F12:F89)</f>
        <v>1147331</v>
      </c>
    </row>
    <row r="91" spans="1:6" ht="12.75">
      <c r="A91" s="25"/>
      <c r="D91" s="68"/>
      <c r="E91" s="68"/>
      <c r="F91" s="68"/>
    </row>
    <row r="92" spans="1:6" ht="12.75">
      <c r="A92" s="25" t="s">
        <v>47</v>
      </c>
      <c r="D92" s="68"/>
      <c r="E92" s="68"/>
      <c r="F92" s="68"/>
    </row>
    <row r="93" spans="1:6" ht="12.75">
      <c r="A93" s="25"/>
      <c r="B93" s="19" t="s">
        <v>215</v>
      </c>
      <c r="D93" s="68">
        <v>464327</v>
      </c>
      <c r="E93" s="68">
        <v>553777</v>
      </c>
      <c r="F93" s="68">
        <v>532559</v>
      </c>
    </row>
    <row r="94" spans="1:6" ht="12.75">
      <c r="A94" s="25"/>
      <c r="B94" s="19" t="s">
        <v>54</v>
      </c>
      <c r="D94" s="68">
        <v>204056</v>
      </c>
      <c r="E94" s="68">
        <v>209302</v>
      </c>
      <c r="F94" s="68">
        <v>191899</v>
      </c>
    </row>
    <row r="95" spans="1:6" ht="12.75">
      <c r="A95" s="25"/>
      <c r="B95" s="19" t="s">
        <v>85</v>
      </c>
      <c r="D95" s="68">
        <v>166351</v>
      </c>
      <c r="E95" s="68">
        <v>180933</v>
      </c>
      <c r="F95" s="68">
        <v>184452</v>
      </c>
    </row>
    <row r="96" spans="1:6" ht="12.75">
      <c r="A96" s="25"/>
      <c r="B96" s="19" t="s">
        <v>24</v>
      </c>
      <c r="D96" s="68">
        <v>190404</v>
      </c>
      <c r="E96" s="68">
        <v>204477</v>
      </c>
      <c r="F96" s="68">
        <v>203468</v>
      </c>
    </row>
    <row r="97" spans="1:6" ht="12.75">
      <c r="A97" s="25"/>
      <c r="B97" s="19" t="s">
        <v>25</v>
      </c>
      <c r="D97" s="68">
        <v>153389</v>
      </c>
      <c r="E97" s="68">
        <v>166801</v>
      </c>
      <c r="F97" s="68">
        <v>169164</v>
      </c>
    </row>
    <row r="98" spans="1:6" ht="12.75">
      <c r="A98" s="25"/>
      <c r="B98" s="19" t="s">
        <v>27</v>
      </c>
      <c r="D98" s="68">
        <v>46713</v>
      </c>
      <c r="E98" s="68">
        <v>47699</v>
      </c>
      <c r="F98" s="68">
        <v>46375</v>
      </c>
    </row>
    <row r="99" spans="1:6" ht="12.75">
      <c r="A99" s="25"/>
      <c r="B99" s="19" t="s">
        <v>52</v>
      </c>
      <c r="D99" s="68">
        <v>111652</v>
      </c>
      <c r="E99" s="68">
        <v>127517</v>
      </c>
      <c r="F99" s="68">
        <v>127653</v>
      </c>
    </row>
    <row r="100" spans="1:6" ht="12.75">
      <c r="A100" s="25"/>
      <c r="B100" s="19" t="s">
        <v>181</v>
      </c>
      <c r="D100" s="68">
        <v>298811</v>
      </c>
      <c r="E100" s="68">
        <v>332196</v>
      </c>
      <c r="F100" s="68">
        <v>321876</v>
      </c>
    </row>
    <row r="101" spans="1:6" ht="12.75">
      <c r="A101" s="25"/>
      <c r="B101" s="19" t="s">
        <v>53</v>
      </c>
      <c r="D101" s="68">
        <v>17362</v>
      </c>
      <c r="E101" s="68">
        <v>16835</v>
      </c>
      <c r="F101" s="68">
        <v>17001</v>
      </c>
    </row>
    <row r="102" spans="1:6" ht="12.75">
      <c r="A102" s="25"/>
      <c r="B102" s="19" t="s">
        <v>249</v>
      </c>
      <c r="D102" s="68">
        <v>19630</v>
      </c>
      <c r="E102" s="68">
        <v>39972</v>
      </c>
      <c r="F102" s="68">
        <v>100</v>
      </c>
    </row>
    <row r="103" spans="1:6" ht="12.75">
      <c r="A103" s="25"/>
      <c r="B103" s="19" t="s">
        <v>327</v>
      </c>
      <c r="D103" s="68">
        <v>11682</v>
      </c>
      <c r="E103" s="68">
        <v>9192</v>
      </c>
      <c r="F103" s="68"/>
    </row>
    <row r="104" spans="1:6" ht="12.75">
      <c r="A104" s="25"/>
      <c r="B104" s="22" t="s">
        <v>223</v>
      </c>
      <c r="D104" s="68">
        <v>10701</v>
      </c>
      <c r="E104" s="68">
        <v>19233</v>
      </c>
      <c r="F104" s="68">
        <v>22025</v>
      </c>
    </row>
    <row r="105" spans="1:6" ht="13.5" thickBot="1">
      <c r="A105" s="25"/>
      <c r="B105" s="22" t="s">
        <v>684</v>
      </c>
      <c r="D105" s="68">
        <v>145185</v>
      </c>
      <c r="E105" s="68"/>
      <c r="F105" s="68"/>
    </row>
    <row r="106" spans="1:6" ht="13.5" thickBot="1">
      <c r="A106" s="180" t="s">
        <v>40</v>
      </c>
      <c r="B106" s="181"/>
      <c r="C106" s="181"/>
      <c r="D106" s="281">
        <f>SUM(D93:D105)</f>
        <v>1840263</v>
      </c>
      <c r="E106" s="281">
        <f>SUM(E93:E105)</f>
        <v>1907934</v>
      </c>
      <c r="F106" s="281">
        <f>SUM(F93:F105)</f>
        <v>1816572</v>
      </c>
    </row>
    <row r="107" spans="1:6" ht="12.75">
      <c r="A107" s="25"/>
      <c r="D107" s="68"/>
      <c r="E107" s="68"/>
      <c r="F107" s="68"/>
    </row>
    <row r="108" spans="1:6" ht="12.75">
      <c r="A108" s="25"/>
      <c r="B108" s="19" t="s">
        <v>11</v>
      </c>
      <c r="D108" s="68"/>
      <c r="E108" s="68"/>
      <c r="F108" s="68">
        <v>40630</v>
      </c>
    </row>
    <row r="109" spans="1:6" ht="13.5" thickBot="1">
      <c r="A109" s="116"/>
      <c r="B109" s="41" t="s">
        <v>237</v>
      </c>
      <c r="C109" s="41"/>
      <c r="D109" s="283"/>
      <c r="E109" s="283"/>
      <c r="F109" s="283"/>
    </row>
    <row r="110" spans="1:6" ht="13.5" thickBot="1">
      <c r="A110" s="180" t="s">
        <v>282</v>
      </c>
      <c r="B110" s="181"/>
      <c r="C110" s="181"/>
      <c r="D110" s="281"/>
      <c r="E110" s="281"/>
      <c r="F110" s="281">
        <f>SUM(F108:F109)</f>
        <v>40630</v>
      </c>
    </row>
    <row r="111" spans="1:6" ht="12.75">
      <c r="A111" s="25"/>
      <c r="D111" s="68"/>
      <c r="E111" s="68"/>
      <c r="F111" s="68"/>
    </row>
    <row r="112" spans="1:6" ht="12.75">
      <c r="A112" s="25" t="s">
        <v>55</v>
      </c>
      <c r="D112" s="68"/>
      <c r="E112" s="68"/>
      <c r="F112" s="68"/>
    </row>
    <row r="113" spans="1:6" ht="12.75">
      <c r="A113" s="25"/>
      <c r="B113" s="19" t="s">
        <v>56</v>
      </c>
      <c r="D113" s="68"/>
      <c r="E113" s="68"/>
      <c r="F113" s="68"/>
    </row>
    <row r="114" spans="1:6" ht="13.5" thickBot="1">
      <c r="A114" s="25"/>
      <c r="B114" s="19" t="s">
        <v>200</v>
      </c>
      <c r="D114" s="68">
        <v>211692</v>
      </c>
      <c r="E114" s="68">
        <v>230768</v>
      </c>
      <c r="F114" s="68">
        <v>221286</v>
      </c>
    </row>
    <row r="115" spans="1:6" ht="13.5" thickBot="1">
      <c r="A115" s="180" t="s">
        <v>13</v>
      </c>
      <c r="B115" s="181"/>
      <c r="C115" s="181"/>
      <c r="D115" s="281">
        <f>SUM(D113:D114)</f>
        <v>211692</v>
      </c>
      <c r="E115" s="281">
        <f>SUM(E113:E114)</f>
        <v>230768</v>
      </c>
      <c r="F115" s="281">
        <f>SUM(F113:F114)</f>
        <v>221286</v>
      </c>
    </row>
    <row r="116" spans="1:6" ht="12.75">
      <c r="A116" s="25"/>
      <c r="D116" s="68"/>
      <c r="E116" s="68"/>
      <c r="F116" s="68"/>
    </row>
    <row r="117" spans="1:6" ht="12.75">
      <c r="A117" s="25" t="s">
        <v>77</v>
      </c>
      <c r="D117" s="68"/>
      <c r="E117" s="68"/>
      <c r="F117" s="68"/>
    </row>
    <row r="118" spans="1:6" ht="12.75">
      <c r="A118" s="25"/>
      <c r="B118" s="19" t="s">
        <v>15</v>
      </c>
      <c r="D118" s="68">
        <v>13788</v>
      </c>
      <c r="E118" s="68">
        <v>23114</v>
      </c>
      <c r="F118" s="68">
        <v>7140</v>
      </c>
    </row>
    <row r="119" spans="1:6" ht="12.75">
      <c r="A119" s="25"/>
      <c r="C119" s="19" t="s">
        <v>705</v>
      </c>
      <c r="D119" s="68">
        <v>1919</v>
      </c>
      <c r="E119" s="68"/>
      <c r="F119" s="68"/>
    </row>
    <row r="120" spans="1:6" ht="12.75">
      <c r="A120" s="25"/>
      <c r="B120" s="19" t="s">
        <v>14</v>
      </c>
      <c r="D120" s="68">
        <v>5308</v>
      </c>
      <c r="E120" s="68">
        <v>1544</v>
      </c>
      <c r="F120" s="68"/>
    </row>
    <row r="121" spans="1:6" ht="13.5" thickBot="1">
      <c r="A121" s="116"/>
      <c r="B121" s="41" t="s">
        <v>706</v>
      </c>
      <c r="C121" s="41"/>
      <c r="D121" s="283">
        <v>5004</v>
      </c>
      <c r="E121" s="283"/>
      <c r="F121" s="283"/>
    </row>
    <row r="122" spans="1:6" ht="12.75">
      <c r="A122" s="25"/>
      <c r="B122" s="19" t="s">
        <v>152</v>
      </c>
      <c r="D122" s="68">
        <v>53000</v>
      </c>
      <c r="E122" s="68">
        <v>62277</v>
      </c>
      <c r="F122" s="68">
        <v>60000</v>
      </c>
    </row>
    <row r="123" spans="1:6" ht="12.75">
      <c r="A123" s="25"/>
      <c r="B123" s="19" t="s">
        <v>139</v>
      </c>
      <c r="D123" s="68">
        <v>80154</v>
      </c>
      <c r="E123" s="68">
        <v>100500</v>
      </c>
      <c r="F123" s="68">
        <v>86300</v>
      </c>
    </row>
    <row r="124" spans="1:6" ht="12.75">
      <c r="A124" s="25"/>
      <c r="B124" s="19" t="s">
        <v>140</v>
      </c>
      <c r="D124" s="68">
        <v>28880</v>
      </c>
      <c r="E124" s="68">
        <v>27800</v>
      </c>
      <c r="F124" s="68">
        <v>25000</v>
      </c>
    </row>
    <row r="125" spans="1:6" ht="12.75">
      <c r="A125" s="25"/>
      <c r="C125" s="19" t="s">
        <v>699</v>
      </c>
      <c r="D125" s="68">
        <v>2035</v>
      </c>
      <c r="E125" s="68"/>
      <c r="F125" s="68"/>
    </row>
    <row r="126" spans="1:6" ht="12.75">
      <c r="A126" s="25"/>
      <c r="C126" s="19" t="s">
        <v>700</v>
      </c>
      <c r="D126" s="68">
        <v>18000</v>
      </c>
      <c r="E126" s="68"/>
      <c r="F126" s="68"/>
    </row>
    <row r="127" spans="1:6" ht="12.75">
      <c r="A127" s="25"/>
      <c r="B127" s="19" t="s">
        <v>250</v>
      </c>
      <c r="D127" s="68">
        <v>11271</v>
      </c>
      <c r="E127" s="68">
        <v>1294</v>
      </c>
      <c r="F127" s="68">
        <v>4213</v>
      </c>
    </row>
    <row r="128" spans="1:6" ht="12.75">
      <c r="A128" s="25"/>
      <c r="B128" s="19" t="s">
        <v>251</v>
      </c>
      <c r="D128" s="68">
        <v>1400</v>
      </c>
      <c r="E128" s="68">
        <v>1700</v>
      </c>
      <c r="F128" s="68">
        <v>500</v>
      </c>
    </row>
    <row r="129" spans="1:6" ht="12.75">
      <c r="A129" s="25"/>
      <c r="B129" s="19" t="s">
        <v>360</v>
      </c>
      <c r="D129" s="68">
        <v>400</v>
      </c>
      <c r="E129" s="68"/>
      <c r="F129" s="68">
        <v>200</v>
      </c>
    </row>
    <row r="130" spans="1:6" ht="12.75">
      <c r="A130" s="25"/>
      <c r="B130" s="19" t="s">
        <v>355</v>
      </c>
      <c r="D130" s="68">
        <v>250</v>
      </c>
      <c r="E130" s="68"/>
      <c r="F130" s="68">
        <v>100</v>
      </c>
    </row>
    <row r="131" spans="1:6" ht="12.75">
      <c r="A131" s="25"/>
      <c r="B131" s="19" t="s">
        <v>701</v>
      </c>
      <c r="D131" s="68">
        <v>1250</v>
      </c>
      <c r="E131" s="68"/>
      <c r="F131" s="68"/>
    </row>
    <row r="132" spans="1:6" ht="12.75">
      <c r="A132" s="25"/>
      <c r="B132" s="19" t="s">
        <v>76</v>
      </c>
      <c r="D132" s="68">
        <v>3000</v>
      </c>
      <c r="E132" s="68">
        <v>3000</v>
      </c>
      <c r="F132" s="68"/>
    </row>
    <row r="133" spans="1:6" ht="12.75">
      <c r="A133" s="25"/>
      <c r="B133" s="19" t="s">
        <v>142</v>
      </c>
      <c r="D133" s="68">
        <v>1000</v>
      </c>
      <c r="E133" s="68">
        <v>900</v>
      </c>
      <c r="F133" s="68">
        <v>1000</v>
      </c>
    </row>
    <row r="134" spans="1:6" ht="12.75">
      <c r="A134" s="25"/>
      <c r="C134" s="19" t="s">
        <v>9</v>
      </c>
      <c r="D134" s="68">
        <v>145</v>
      </c>
      <c r="E134" s="68">
        <v>150</v>
      </c>
      <c r="F134" s="68"/>
    </row>
    <row r="135" spans="1:6" ht="12.75">
      <c r="A135" s="25"/>
      <c r="B135" s="22" t="s">
        <v>320</v>
      </c>
      <c r="D135" s="68"/>
      <c r="E135" s="68">
        <v>300</v>
      </c>
      <c r="F135" s="68"/>
    </row>
    <row r="136" spans="1:6" ht="12.75">
      <c r="A136" s="25"/>
      <c r="B136" s="22" t="s">
        <v>359</v>
      </c>
      <c r="D136" s="68"/>
      <c r="E136" s="68">
        <v>203</v>
      </c>
      <c r="F136" s="68"/>
    </row>
    <row r="137" spans="1:6" ht="12.75">
      <c r="A137" s="25"/>
      <c r="B137" s="22" t="s">
        <v>321</v>
      </c>
      <c r="D137" s="68"/>
      <c r="E137" s="68">
        <v>50</v>
      </c>
      <c r="F137" s="68"/>
    </row>
    <row r="138" spans="1:6" ht="12.75">
      <c r="A138" s="25"/>
      <c r="B138" s="19" t="s">
        <v>166</v>
      </c>
      <c r="D138" s="68"/>
      <c r="E138" s="68"/>
      <c r="F138" s="68">
        <v>400</v>
      </c>
    </row>
    <row r="139" spans="1:6" ht="12.75">
      <c r="A139" s="25"/>
      <c r="B139" s="19" t="s">
        <v>165</v>
      </c>
      <c r="D139" s="68">
        <v>450</v>
      </c>
      <c r="E139" s="68"/>
      <c r="F139" s="68"/>
    </row>
    <row r="140" spans="1:6" ht="12.75">
      <c r="A140" s="25"/>
      <c r="B140" s="19" t="s">
        <v>156</v>
      </c>
      <c r="D140" s="68">
        <v>37520</v>
      </c>
      <c r="E140" s="68">
        <v>43280</v>
      </c>
      <c r="F140" s="68">
        <v>35295</v>
      </c>
    </row>
    <row r="141" spans="1:6" ht="12.75">
      <c r="A141" s="25"/>
      <c r="C141" s="19" t="s">
        <v>322</v>
      </c>
      <c r="D141" s="68">
        <v>100</v>
      </c>
      <c r="E141" s="68"/>
      <c r="F141" s="68"/>
    </row>
    <row r="142" spans="1:6" ht="12.75">
      <c r="A142" s="25"/>
      <c r="C142" s="19" t="s">
        <v>702</v>
      </c>
      <c r="D142" s="68">
        <v>100</v>
      </c>
      <c r="E142" s="68"/>
      <c r="F142" s="68"/>
    </row>
    <row r="143" spans="1:6" ht="12.75">
      <c r="A143" s="25"/>
      <c r="B143" s="19" t="s">
        <v>42</v>
      </c>
      <c r="D143" s="68">
        <v>500</v>
      </c>
      <c r="E143" s="68">
        <v>600</v>
      </c>
      <c r="F143" s="68">
        <v>200</v>
      </c>
    </row>
    <row r="144" spans="1:6" ht="12.75">
      <c r="A144" s="25"/>
      <c r="B144" s="19" t="s">
        <v>74</v>
      </c>
      <c r="D144" s="68"/>
      <c r="E144" s="68"/>
      <c r="F144" s="68">
        <v>100</v>
      </c>
    </row>
    <row r="145" spans="1:6" ht="12.75">
      <c r="A145" s="25"/>
      <c r="B145" s="19" t="s">
        <v>167</v>
      </c>
      <c r="D145" s="68">
        <v>720</v>
      </c>
      <c r="E145" s="68">
        <v>850</v>
      </c>
      <c r="F145" s="68">
        <v>850</v>
      </c>
    </row>
    <row r="146" spans="1:6" ht="12.75">
      <c r="A146" s="25"/>
      <c r="B146" s="19" t="s">
        <v>78</v>
      </c>
      <c r="D146" s="68">
        <v>1780</v>
      </c>
      <c r="E146" s="68">
        <v>2000</v>
      </c>
      <c r="F146" s="68">
        <v>2000</v>
      </c>
    </row>
    <row r="147" spans="1:6" ht="12.75">
      <c r="A147" s="25"/>
      <c r="B147" s="19" t="s">
        <v>315</v>
      </c>
      <c r="D147" s="68">
        <v>880</v>
      </c>
      <c r="E147" s="68"/>
      <c r="F147" s="68"/>
    </row>
    <row r="148" spans="1:6" ht="12.75">
      <c r="A148" s="25"/>
      <c r="B148" s="19" t="s">
        <v>316</v>
      </c>
      <c r="D148" s="68"/>
      <c r="E148" s="68">
        <v>26076</v>
      </c>
      <c r="F148" s="68"/>
    </row>
    <row r="149" spans="1:6" ht="12.75">
      <c r="A149" s="25"/>
      <c r="B149" s="19" t="s">
        <v>672</v>
      </c>
      <c r="D149" s="68"/>
      <c r="E149" s="68">
        <v>800</v>
      </c>
      <c r="F149" s="68"/>
    </row>
    <row r="150" spans="1:6" ht="12.75">
      <c r="A150" s="25"/>
      <c r="B150" s="19" t="s">
        <v>671</v>
      </c>
      <c r="D150" s="68"/>
      <c r="E150" s="68">
        <v>1365</v>
      </c>
      <c r="F150" s="68"/>
    </row>
    <row r="151" spans="1:6" ht="12.75">
      <c r="A151" s="25"/>
      <c r="B151" s="19" t="s">
        <v>202</v>
      </c>
      <c r="D151" s="68">
        <v>5290</v>
      </c>
      <c r="E151" s="68">
        <v>7118</v>
      </c>
      <c r="F151" s="68"/>
    </row>
    <row r="152" spans="1:6" ht="12.75">
      <c r="A152" s="25"/>
      <c r="B152" s="19" t="s">
        <v>224</v>
      </c>
      <c r="D152" s="68">
        <v>390</v>
      </c>
      <c r="E152" s="68">
        <v>490</v>
      </c>
      <c r="F152" s="68">
        <v>120</v>
      </c>
    </row>
    <row r="153" spans="1:6" ht="12.75">
      <c r="A153" s="25"/>
      <c r="B153" s="19" t="s">
        <v>290</v>
      </c>
      <c r="D153" s="68"/>
      <c r="E153" s="68">
        <v>50</v>
      </c>
      <c r="F153" s="68"/>
    </row>
    <row r="154" spans="1:6" ht="12.75">
      <c r="A154" s="25"/>
      <c r="B154" s="19" t="s">
        <v>299</v>
      </c>
      <c r="D154" s="68"/>
      <c r="E154" s="68">
        <v>2000</v>
      </c>
      <c r="F154" s="68"/>
    </row>
    <row r="155" spans="1:6" ht="12.75">
      <c r="A155" s="25"/>
      <c r="B155" s="19" t="s">
        <v>180</v>
      </c>
      <c r="D155" s="68">
        <v>1400</v>
      </c>
      <c r="E155" s="68">
        <v>1500</v>
      </c>
      <c r="F155" s="68">
        <v>1400</v>
      </c>
    </row>
    <row r="156" spans="1:6" ht="12.75">
      <c r="A156" s="25"/>
      <c r="B156" s="19" t="s">
        <v>255</v>
      </c>
      <c r="D156" s="68">
        <v>65000</v>
      </c>
      <c r="E156" s="68">
        <v>45000</v>
      </c>
      <c r="F156" s="68">
        <v>45000</v>
      </c>
    </row>
    <row r="157" spans="1:6" ht="12.75">
      <c r="A157" s="25"/>
      <c r="B157" s="19" t="s">
        <v>256</v>
      </c>
      <c r="D157" s="68"/>
      <c r="E157" s="68"/>
      <c r="F157" s="68"/>
    </row>
    <row r="158" spans="1:6" ht="12.75">
      <c r="A158" s="25"/>
      <c r="B158" s="19" t="s">
        <v>257</v>
      </c>
      <c r="D158" s="68"/>
      <c r="E158" s="68"/>
      <c r="F158" s="68">
        <v>12274</v>
      </c>
    </row>
    <row r="159" spans="1:6" ht="12.75">
      <c r="A159" s="25"/>
      <c r="B159" s="19" t="s">
        <v>756</v>
      </c>
      <c r="D159" s="68">
        <v>15400</v>
      </c>
      <c r="E159" s="68"/>
      <c r="F159" s="68"/>
    </row>
    <row r="160" spans="1:6" ht="12.75">
      <c r="A160" s="25"/>
      <c r="B160" s="19" t="s">
        <v>704</v>
      </c>
      <c r="D160" s="68">
        <v>6150</v>
      </c>
      <c r="E160" s="68"/>
      <c r="F160" s="68"/>
    </row>
    <row r="161" spans="1:6" ht="12.75">
      <c r="A161" s="25"/>
      <c r="B161" s="19" t="s">
        <v>703</v>
      </c>
      <c r="D161" s="68">
        <v>17130</v>
      </c>
      <c r="E161" s="68"/>
      <c r="F161" s="68"/>
    </row>
    <row r="162" spans="1:6" ht="13.5" thickBot="1">
      <c r="A162" s="116"/>
      <c r="B162" s="41" t="s">
        <v>714</v>
      </c>
      <c r="C162" s="41"/>
      <c r="D162" s="283">
        <v>1737</v>
      </c>
      <c r="E162" s="283"/>
      <c r="F162" s="283">
        <v>1000</v>
      </c>
    </row>
    <row r="163" spans="1:6" ht="12.75">
      <c r="A163" s="25"/>
      <c r="B163" s="19" t="s">
        <v>253</v>
      </c>
      <c r="D163" s="68"/>
      <c r="E163" s="68">
        <v>1508</v>
      </c>
      <c r="F163" s="68"/>
    </row>
    <row r="164" spans="1:6" ht="12.75">
      <c r="A164" s="25"/>
      <c r="B164" s="22" t="s">
        <v>254</v>
      </c>
      <c r="D164" s="68"/>
      <c r="E164" s="68"/>
      <c r="F164" s="68">
        <v>1000</v>
      </c>
    </row>
    <row r="165" spans="1:6" ht="12.75">
      <c r="A165" s="25"/>
      <c r="B165" s="19" t="s">
        <v>39</v>
      </c>
      <c r="D165" s="68">
        <v>483</v>
      </c>
      <c r="E165" s="68">
        <v>181</v>
      </c>
      <c r="F165" s="68">
        <v>682</v>
      </c>
    </row>
    <row r="166" spans="1:6" ht="12.75">
      <c r="A166" s="25"/>
      <c r="C166" s="19" t="s">
        <v>145</v>
      </c>
      <c r="D166" s="68">
        <v>1650</v>
      </c>
      <c r="E166" s="68">
        <v>1750</v>
      </c>
      <c r="F166" s="68"/>
    </row>
    <row r="167" spans="1:6" ht="12.75">
      <c r="A167" s="25"/>
      <c r="B167" s="19" t="s">
        <v>157</v>
      </c>
      <c r="D167" s="68">
        <v>9135</v>
      </c>
      <c r="E167" s="68">
        <v>8817</v>
      </c>
      <c r="F167" s="68">
        <v>5000</v>
      </c>
    </row>
    <row r="168" spans="1:6" ht="12.75">
      <c r="A168" s="25"/>
      <c r="B168" s="22" t="s">
        <v>225</v>
      </c>
      <c r="D168" s="68">
        <v>768</v>
      </c>
      <c r="E168" s="68">
        <v>3350</v>
      </c>
      <c r="F168" s="68">
        <v>5663</v>
      </c>
    </row>
    <row r="169" spans="1:6" ht="12.75">
      <c r="A169" s="25"/>
      <c r="B169" s="22" t="s">
        <v>235</v>
      </c>
      <c r="D169" s="68">
        <v>8817</v>
      </c>
      <c r="E169" s="68">
        <v>11409</v>
      </c>
      <c r="F169" s="68">
        <v>9267</v>
      </c>
    </row>
    <row r="170" spans="1:6" ht="12.75">
      <c r="A170" s="25"/>
      <c r="B170" s="22" t="s">
        <v>226</v>
      </c>
      <c r="D170" s="68"/>
      <c r="E170" s="68">
        <v>73855</v>
      </c>
      <c r="F170" s="68"/>
    </row>
    <row r="171" spans="1:6" ht="12.75">
      <c r="A171" s="25"/>
      <c r="B171" s="22" t="s">
        <v>258</v>
      </c>
      <c r="D171" s="68">
        <v>19569</v>
      </c>
      <c r="E171" s="68">
        <v>12474</v>
      </c>
      <c r="F171" s="68">
        <v>44160</v>
      </c>
    </row>
    <row r="172" spans="1:6" ht="12.75">
      <c r="A172" s="25"/>
      <c r="B172" s="19" t="s">
        <v>263</v>
      </c>
      <c r="D172" s="68"/>
      <c r="E172" s="68"/>
      <c r="F172" s="68"/>
    </row>
    <row r="173" spans="1:6" ht="12.75">
      <c r="A173" s="25"/>
      <c r="C173" s="19" t="s">
        <v>124</v>
      </c>
      <c r="D173" s="68"/>
      <c r="E173" s="68"/>
      <c r="F173" s="68">
        <v>4562</v>
      </c>
    </row>
    <row r="174" spans="1:6" ht="12.75">
      <c r="A174" s="25"/>
      <c r="C174" s="19" t="s">
        <v>54</v>
      </c>
      <c r="D174" s="68"/>
      <c r="E174" s="68"/>
      <c r="F174" s="68">
        <v>4142</v>
      </c>
    </row>
    <row r="175" spans="1:6" ht="12.75">
      <c r="A175" s="25" t="s">
        <v>352</v>
      </c>
      <c r="D175" s="68"/>
      <c r="E175" s="68"/>
      <c r="F175" s="68"/>
    </row>
    <row r="176" spans="1:6" ht="12.75">
      <c r="A176" s="25"/>
      <c r="B176" s="19" t="s">
        <v>85</v>
      </c>
      <c r="D176" s="68"/>
      <c r="E176" s="68"/>
      <c r="F176" s="68">
        <v>5475</v>
      </c>
    </row>
    <row r="177" spans="1:6" ht="12.75">
      <c r="A177" s="25"/>
      <c r="B177" s="19" t="s">
        <v>673</v>
      </c>
      <c r="D177" s="68">
        <v>500</v>
      </c>
      <c r="E177" s="68">
        <v>640</v>
      </c>
      <c r="F177" s="68">
        <v>500</v>
      </c>
    </row>
    <row r="178" spans="1:6" ht="12.75">
      <c r="A178" s="25"/>
      <c r="B178" s="19" t="s">
        <v>136</v>
      </c>
      <c r="D178" s="68">
        <v>2123</v>
      </c>
      <c r="E178" s="68"/>
      <c r="F178" s="68">
        <v>1504</v>
      </c>
    </row>
    <row r="179" spans="1:6" ht="12.75">
      <c r="A179" s="25"/>
      <c r="B179" s="19" t="s">
        <v>674</v>
      </c>
      <c r="D179" s="68">
        <v>500</v>
      </c>
      <c r="E179" s="68">
        <v>1515</v>
      </c>
      <c r="F179" s="68">
        <v>500</v>
      </c>
    </row>
    <row r="180" spans="1:6" ht="12.75">
      <c r="A180" s="25"/>
      <c r="B180" s="19" t="s">
        <v>36</v>
      </c>
      <c r="D180" s="68">
        <v>2028</v>
      </c>
      <c r="E180" s="68"/>
      <c r="F180" s="68">
        <v>1188</v>
      </c>
    </row>
    <row r="181" spans="1:6" ht="12.75">
      <c r="A181" s="25"/>
      <c r="B181" s="19" t="s">
        <v>259</v>
      </c>
      <c r="D181" s="68"/>
      <c r="E181" s="68">
        <v>150</v>
      </c>
      <c r="F181" s="68"/>
    </row>
    <row r="182" spans="1:6" ht="12.75">
      <c r="A182" s="25"/>
      <c r="B182" s="19" t="s">
        <v>707</v>
      </c>
      <c r="D182" s="68">
        <v>68</v>
      </c>
      <c r="E182" s="68"/>
      <c r="F182" s="68"/>
    </row>
    <row r="183" spans="1:6" ht="12.75">
      <c r="A183" s="25"/>
      <c r="B183" s="19" t="s">
        <v>708</v>
      </c>
      <c r="D183" s="68">
        <v>300</v>
      </c>
      <c r="E183" s="68"/>
      <c r="F183" s="68"/>
    </row>
    <row r="184" spans="1:6" ht="12.75">
      <c r="A184" s="25"/>
      <c r="B184" s="19" t="s">
        <v>709</v>
      </c>
      <c r="D184" s="68">
        <v>2700</v>
      </c>
      <c r="E184" s="68"/>
      <c r="F184" s="68"/>
    </row>
    <row r="185" spans="1:6" ht="12.75">
      <c r="A185" s="25"/>
      <c r="B185" s="19" t="s">
        <v>710</v>
      </c>
      <c r="D185" s="68">
        <v>150</v>
      </c>
      <c r="E185" s="68"/>
      <c r="F185" s="68"/>
    </row>
    <row r="186" spans="1:6" ht="12.75">
      <c r="A186" s="25"/>
      <c r="B186" s="19" t="s">
        <v>711</v>
      </c>
      <c r="D186" s="68">
        <v>230</v>
      </c>
      <c r="E186" s="68"/>
      <c r="F186" s="68"/>
    </row>
    <row r="187" spans="1:6" ht="12.75">
      <c r="A187" s="25"/>
      <c r="B187" s="19" t="s">
        <v>712</v>
      </c>
      <c r="D187" s="68">
        <v>100</v>
      </c>
      <c r="E187" s="68"/>
      <c r="F187" s="68"/>
    </row>
    <row r="188" spans="1:6" ht="12.75">
      <c r="A188" s="25"/>
      <c r="B188" s="19" t="s">
        <v>713</v>
      </c>
      <c r="D188" s="68">
        <v>100</v>
      </c>
      <c r="E188" s="68"/>
      <c r="F188" s="68"/>
    </row>
    <row r="189" spans="1:6" ht="12.75">
      <c r="A189" s="25"/>
      <c r="B189" s="19" t="s">
        <v>715</v>
      </c>
      <c r="D189" s="68">
        <v>1043</v>
      </c>
      <c r="E189" s="68"/>
      <c r="F189" s="68"/>
    </row>
    <row r="190" spans="1:6" ht="13.5" thickBot="1">
      <c r="A190" s="25"/>
      <c r="B190" s="19" t="s">
        <v>716</v>
      </c>
      <c r="D190" s="68">
        <v>1000</v>
      </c>
      <c r="E190" s="68"/>
      <c r="F190" s="68"/>
    </row>
    <row r="191" spans="1:6" ht="13.5" thickBot="1">
      <c r="A191" s="180" t="s">
        <v>41</v>
      </c>
      <c r="B191" s="181"/>
      <c r="C191" s="181"/>
      <c r="D191" s="281">
        <f>SUM(D118:D190)</f>
        <v>432615</v>
      </c>
      <c r="E191" s="281">
        <f>SUM(E118:E190)</f>
        <v>469610</v>
      </c>
      <c r="F191" s="281">
        <f>SUM(F118:F190)</f>
        <v>366735</v>
      </c>
    </row>
    <row r="192" spans="1:6" ht="12.75">
      <c r="A192" s="25"/>
      <c r="D192" s="68"/>
      <c r="E192" s="68"/>
      <c r="F192" s="68"/>
    </row>
    <row r="193" spans="1:6" ht="12.75">
      <c r="A193" s="25" t="s">
        <v>57</v>
      </c>
      <c r="D193" s="68"/>
      <c r="E193" s="68"/>
      <c r="F193" s="68"/>
    </row>
    <row r="194" spans="1:6" ht="12.75">
      <c r="A194" s="25"/>
      <c r="B194" s="19" t="s">
        <v>58</v>
      </c>
      <c r="D194" s="68">
        <v>17078</v>
      </c>
      <c r="E194" s="68">
        <v>16926</v>
      </c>
      <c r="F194" s="68">
        <v>3500</v>
      </c>
    </row>
    <row r="195" spans="1:6" ht="12.75">
      <c r="A195" s="25"/>
      <c r="B195" s="19" t="s">
        <v>59</v>
      </c>
      <c r="D195" s="68">
        <v>6009</v>
      </c>
      <c r="E195" s="68">
        <v>8790</v>
      </c>
      <c r="F195" s="68">
        <v>1000</v>
      </c>
    </row>
    <row r="196" spans="1:6" ht="12.75">
      <c r="A196" s="25"/>
      <c r="B196" s="19" t="s">
        <v>153</v>
      </c>
      <c r="D196" s="68">
        <v>62</v>
      </c>
      <c r="E196" s="68"/>
      <c r="F196" s="68">
        <v>100</v>
      </c>
    </row>
    <row r="197" spans="1:6" ht="12.75">
      <c r="A197" s="25"/>
      <c r="B197" s="19" t="s">
        <v>356</v>
      </c>
      <c r="D197" s="68"/>
      <c r="E197" s="68">
        <v>9379</v>
      </c>
      <c r="F197" s="68">
        <v>2600</v>
      </c>
    </row>
    <row r="198" spans="1:6" ht="12.75">
      <c r="A198" s="25"/>
      <c r="B198" s="19" t="s">
        <v>60</v>
      </c>
      <c r="D198" s="68">
        <v>13183</v>
      </c>
      <c r="E198" s="68">
        <v>16298</v>
      </c>
      <c r="F198" s="68">
        <v>6400</v>
      </c>
    </row>
    <row r="199" spans="1:6" ht="12.75">
      <c r="A199" s="25"/>
      <c r="B199" s="19" t="s">
        <v>80</v>
      </c>
      <c r="D199" s="68">
        <v>81566</v>
      </c>
      <c r="E199" s="68">
        <v>16939</v>
      </c>
      <c r="F199" s="68"/>
    </row>
    <row r="200" spans="1:6" ht="12.75">
      <c r="A200" s="25"/>
      <c r="B200" s="19" t="s">
        <v>61</v>
      </c>
      <c r="D200" s="68">
        <v>3232</v>
      </c>
      <c r="E200" s="68">
        <v>3565</v>
      </c>
      <c r="F200" s="73"/>
    </row>
    <row r="201" spans="1:6" ht="12.75">
      <c r="A201" s="25"/>
      <c r="B201" s="22" t="s">
        <v>161</v>
      </c>
      <c r="D201" s="68">
        <v>19495</v>
      </c>
      <c r="E201" s="68">
        <v>30025</v>
      </c>
      <c r="F201" s="68">
        <v>7000</v>
      </c>
    </row>
    <row r="202" spans="1:6" ht="12.75">
      <c r="A202" s="25"/>
      <c r="B202" s="19" t="s">
        <v>62</v>
      </c>
      <c r="D202" s="68">
        <v>2975</v>
      </c>
      <c r="E202" s="68">
        <v>6510</v>
      </c>
      <c r="F202" s="68">
        <v>6000</v>
      </c>
    </row>
    <row r="203" spans="1:6" ht="12.75">
      <c r="A203" s="25"/>
      <c r="B203" s="19" t="s">
        <v>63</v>
      </c>
      <c r="D203" s="68">
        <v>4928</v>
      </c>
      <c r="E203" s="68">
        <v>7237</v>
      </c>
      <c r="F203" s="68">
        <v>12150</v>
      </c>
    </row>
    <row r="204" spans="1:6" ht="12.75">
      <c r="A204" s="25"/>
      <c r="B204" s="19" t="s">
        <v>154</v>
      </c>
      <c r="D204" s="68">
        <v>8715</v>
      </c>
      <c r="E204" s="68">
        <v>8529</v>
      </c>
      <c r="F204" s="68">
        <v>1000</v>
      </c>
    </row>
    <row r="205" spans="1:6" ht="12.75">
      <c r="A205" s="25"/>
      <c r="B205" s="19" t="s">
        <v>65</v>
      </c>
      <c r="D205" s="68">
        <v>165</v>
      </c>
      <c r="E205" s="68">
        <v>199</v>
      </c>
      <c r="F205" s="68">
        <v>200</v>
      </c>
    </row>
    <row r="206" spans="1:6" ht="12.75">
      <c r="A206" s="25"/>
      <c r="B206" s="19" t="s">
        <v>155</v>
      </c>
      <c r="D206" s="68">
        <v>2940</v>
      </c>
      <c r="E206" s="68">
        <v>3300</v>
      </c>
      <c r="F206" s="68">
        <v>5500</v>
      </c>
    </row>
    <row r="207" spans="1:6" ht="12.75">
      <c r="A207" s="25"/>
      <c r="B207" s="19" t="s">
        <v>64</v>
      </c>
      <c r="D207" s="68">
        <v>108</v>
      </c>
      <c r="E207" s="68">
        <v>107</v>
      </c>
      <c r="F207" s="68">
        <v>750</v>
      </c>
    </row>
    <row r="208" spans="1:6" ht="12.75">
      <c r="A208" s="25"/>
      <c r="B208" s="19" t="s">
        <v>66</v>
      </c>
      <c r="D208" s="68">
        <v>8994</v>
      </c>
      <c r="E208" s="68">
        <v>4724</v>
      </c>
      <c r="F208" s="68">
        <v>6200</v>
      </c>
    </row>
    <row r="209" spans="1:6" ht="12.75">
      <c r="A209" s="25"/>
      <c r="B209" s="19" t="s">
        <v>302</v>
      </c>
      <c r="D209" s="68">
        <v>4100</v>
      </c>
      <c r="E209" s="68">
        <v>1023</v>
      </c>
      <c r="F209" s="68"/>
    </row>
    <row r="210" spans="1:6" ht="12.75">
      <c r="A210" s="25"/>
      <c r="B210" s="19" t="s">
        <v>303</v>
      </c>
      <c r="D210" s="68">
        <v>3154</v>
      </c>
      <c r="E210" s="68">
        <v>4437</v>
      </c>
      <c r="F210" s="68"/>
    </row>
    <row r="211" spans="1:6" ht="12.75">
      <c r="A211" s="25"/>
      <c r="B211" s="19" t="s">
        <v>201</v>
      </c>
      <c r="D211" s="68">
        <v>6013</v>
      </c>
      <c r="E211" s="68">
        <v>6180</v>
      </c>
      <c r="F211" s="68"/>
    </row>
    <row r="212" spans="1:6" ht="12.75">
      <c r="A212" s="25"/>
      <c r="B212" s="19" t="s">
        <v>67</v>
      </c>
      <c r="D212" s="68">
        <v>648</v>
      </c>
      <c r="E212" s="68">
        <v>1243</v>
      </c>
      <c r="F212" s="68">
        <v>2500</v>
      </c>
    </row>
    <row r="213" spans="1:6" ht="12.75">
      <c r="A213" s="25"/>
      <c r="B213" s="19" t="s">
        <v>68</v>
      </c>
      <c r="D213" s="68">
        <v>173</v>
      </c>
      <c r="E213" s="68">
        <v>205</v>
      </c>
      <c r="F213" s="68">
        <v>600</v>
      </c>
    </row>
    <row r="214" spans="1:6" ht="12.75">
      <c r="A214" s="25"/>
      <c r="B214" s="19" t="s">
        <v>69</v>
      </c>
      <c r="D214" s="68">
        <v>516</v>
      </c>
      <c r="E214" s="68">
        <v>400</v>
      </c>
      <c r="F214" s="68">
        <v>2000</v>
      </c>
    </row>
    <row r="215" spans="1:6" ht="13.5" thickBot="1">
      <c r="A215" s="116"/>
      <c r="B215" s="41" t="s">
        <v>260</v>
      </c>
      <c r="C215" s="41"/>
      <c r="D215" s="283">
        <v>5964</v>
      </c>
      <c r="E215" s="283">
        <v>7452</v>
      </c>
      <c r="F215" s="283">
        <v>6000</v>
      </c>
    </row>
    <row r="216" spans="1:6" ht="12.75">
      <c r="A216" s="25"/>
      <c r="B216" s="22" t="s">
        <v>158</v>
      </c>
      <c r="D216" s="68">
        <v>2232</v>
      </c>
      <c r="E216" s="68">
        <v>1978</v>
      </c>
      <c r="F216" s="68">
        <v>2500</v>
      </c>
    </row>
    <row r="217" spans="1:6" ht="12.75">
      <c r="A217" s="25"/>
      <c r="B217" s="22" t="s">
        <v>357</v>
      </c>
      <c r="D217" s="68"/>
      <c r="E217" s="68">
        <v>447</v>
      </c>
      <c r="F217" s="68">
        <v>700</v>
      </c>
    </row>
    <row r="218" spans="1:6" ht="12.75">
      <c r="A218" s="25"/>
      <c r="B218" s="22" t="s">
        <v>358</v>
      </c>
      <c r="D218" s="68"/>
      <c r="E218" s="68"/>
      <c r="F218" s="68">
        <v>300</v>
      </c>
    </row>
    <row r="219" spans="1:6" ht="13.5" thickBot="1">
      <c r="A219" s="25"/>
      <c r="B219" s="19" t="s">
        <v>141</v>
      </c>
      <c r="D219" s="68">
        <v>3109</v>
      </c>
      <c r="E219" s="68">
        <v>1370</v>
      </c>
      <c r="F219" s="68">
        <v>3000</v>
      </c>
    </row>
    <row r="220" spans="1:6" ht="13.5" thickBot="1">
      <c r="A220" s="180" t="s">
        <v>70</v>
      </c>
      <c r="B220" s="181"/>
      <c r="C220" s="181"/>
      <c r="D220" s="281">
        <f>SUM(D194:D219)</f>
        <v>195359</v>
      </c>
      <c r="E220" s="281">
        <f>SUM(E194:E219)</f>
        <v>157263</v>
      </c>
      <c r="F220" s="281">
        <f>SUM(F194:F219)</f>
        <v>70000</v>
      </c>
    </row>
    <row r="221" spans="1:6" ht="12.75">
      <c r="A221" s="25"/>
      <c r="D221" s="68"/>
      <c r="E221" s="68"/>
      <c r="F221" s="68"/>
    </row>
    <row r="222" spans="1:6" ht="12.75">
      <c r="A222" s="25" t="s">
        <v>61</v>
      </c>
      <c r="D222" s="68"/>
      <c r="E222" s="68"/>
      <c r="F222" s="68"/>
    </row>
    <row r="223" spans="1:6" ht="12.75">
      <c r="A223" s="25"/>
      <c r="B223" s="19" t="s">
        <v>72</v>
      </c>
      <c r="D223" s="68">
        <v>2349</v>
      </c>
      <c r="E223" s="68"/>
      <c r="F223" s="68"/>
    </row>
    <row r="224" spans="1:6" ht="12.75">
      <c r="A224" s="25"/>
      <c r="B224" s="19" t="s">
        <v>71</v>
      </c>
      <c r="D224" s="68">
        <v>3400</v>
      </c>
      <c r="E224" s="68">
        <v>8828</v>
      </c>
      <c r="F224" s="68">
        <v>10000</v>
      </c>
    </row>
    <row r="225" spans="1:6" ht="13.5" thickBot="1">
      <c r="A225" s="25"/>
      <c r="B225" s="19" t="s">
        <v>289</v>
      </c>
      <c r="D225" s="68"/>
      <c r="E225" s="68"/>
      <c r="F225" s="68">
        <v>10000</v>
      </c>
    </row>
    <row r="226" spans="1:6" ht="13.5" thickBot="1">
      <c r="A226" s="180" t="s">
        <v>261</v>
      </c>
      <c r="B226" s="181"/>
      <c r="C226" s="181"/>
      <c r="D226" s="281">
        <f>SUM(D223:D225)</f>
        <v>5749</v>
      </c>
      <c r="E226" s="281">
        <f>SUM(E223:E225)</f>
        <v>8828</v>
      </c>
      <c r="F226" s="281">
        <f>SUM(F223:F225)</f>
        <v>20000</v>
      </c>
    </row>
    <row r="227" spans="1:6" ht="12.75">
      <c r="A227" s="25"/>
      <c r="D227" s="68"/>
      <c r="E227" s="68"/>
      <c r="F227" s="68"/>
    </row>
    <row r="228" spans="1:6" ht="12.75">
      <c r="A228" s="25" t="s">
        <v>73</v>
      </c>
      <c r="D228" s="68"/>
      <c r="E228" s="68"/>
      <c r="F228" s="68"/>
    </row>
    <row r="229" spans="1:6" ht="12.75">
      <c r="A229" s="25"/>
      <c r="B229" s="19" t="s">
        <v>717</v>
      </c>
      <c r="D229" s="68">
        <v>64649</v>
      </c>
      <c r="E229" s="68"/>
      <c r="F229" s="68"/>
    </row>
    <row r="230" spans="1:6" ht="12.75">
      <c r="A230" s="25"/>
      <c r="B230" s="19" t="s">
        <v>162</v>
      </c>
      <c r="D230" s="68"/>
      <c r="E230" s="68"/>
      <c r="F230" s="68"/>
    </row>
    <row r="231" spans="1:6" ht="12.75">
      <c r="A231" s="25"/>
      <c r="C231" s="19" t="s">
        <v>221</v>
      </c>
      <c r="D231" s="68">
        <v>45681</v>
      </c>
      <c r="E231" s="68">
        <v>23304</v>
      </c>
      <c r="F231" s="68">
        <v>0</v>
      </c>
    </row>
    <row r="232" spans="1:6" ht="12.75">
      <c r="A232" s="25"/>
      <c r="C232" s="19" t="s">
        <v>262</v>
      </c>
      <c r="D232" s="68">
        <v>45974</v>
      </c>
      <c r="E232" s="68">
        <v>32399</v>
      </c>
      <c r="F232" s="68">
        <v>20830</v>
      </c>
    </row>
    <row r="233" spans="1:6" ht="12.75">
      <c r="A233" s="25"/>
      <c r="C233" s="19" t="s">
        <v>267</v>
      </c>
      <c r="D233" s="68"/>
      <c r="E233" s="68">
        <v>19619</v>
      </c>
      <c r="F233" s="68">
        <v>20229</v>
      </c>
    </row>
    <row r="234" spans="1:6" ht="12.75">
      <c r="A234" s="25"/>
      <c r="C234" s="19" t="s">
        <v>718</v>
      </c>
      <c r="D234" s="145">
        <v>26487</v>
      </c>
      <c r="E234" s="68"/>
      <c r="F234" s="68"/>
    </row>
    <row r="235" spans="1:6" ht="12.75">
      <c r="A235" s="25"/>
      <c r="C235" s="19" t="s">
        <v>719</v>
      </c>
      <c r="D235" s="68">
        <v>10038</v>
      </c>
      <c r="E235" s="68">
        <v>21</v>
      </c>
      <c r="F235" s="68"/>
    </row>
    <row r="236" spans="1:6" ht="12.75">
      <c r="A236" s="25"/>
      <c r="C236" s="22" t="s">
        <v>720</v>
      </c>
      <c r="D236" s="68">
        <v>9064</v>
      </c>
      <c r="E236" s="68"/>
      <c r="F236" s="68"/>
    </row>
    <row r="237" spans="1:6" ht="12.75">
      <c r="A237" s="25"/>
      <c r="B237" s="22" t="s">
        <v>163</v>
      </c>
      <c r="D237" s="68"/>
      <c r="E237" s="68"/>
      <c r="F237" s="68"/>
    </row>
    <row r="238" spans="1:6" ht="12.75">
      <c r="A238" s="25"/>
      <c r="C238" s="19" t="s">
        <v>170</v>
      </c>
      <c r="D238" s="68">
        <v>9422</v>
      </c>
      <c r="E238" s="68">
        <v>3599</v>
      </c>
      <c r="F238" s="68">
        <v>0</v>
      </c>
    </row>
    <row r="239" spans="1:6" ht="12.75">
      <c r="A239" s="25"/>
      <c r="B239" s="22"/>
      <c r="C239" s="19" t="s">
        <v>228</v>
      </c>
      <c r="D239" s="68">
        <v>5086</v>
      </c>
      <c r="E239" s="68">
        <v>5670</v>
      </c>
      <c r="F239" s="68">
        <v>0</v>
      </c>
    </row>
    <row r="240" spans="1:6" ht="12.75">
      <c r="A240" s="25"/>
      <c r="B240" s="22"/>
      <c r="C240" s="19" t="s">
        <v>286</v>
      </c>
      <c r="D240" s="68">
        <v>1580</v>
      </c>
      <c r="E240" s="68">
        <v>3499</v>
      </c>
      <c r="F240" s="68">
        <v>6103</v>
      </c>
    </row>
    <row r="241" spans="1:6" ht="12.75">
      <c r="A241" s="25"/>
      <c r="B241" s="22"/>
      <c r="C241" s="19" t="s">
        <v>227</v>
      </c>
      <c r="D241" s="68">
        <v>4000</v>
      </c>
      <c r="E241" s="68">
        <v>3176</v>
      </c>
      <c r="F241" s="68">
        <v>39</v>
      </c>
    </row>
    <row r="242" spans="1:6" ht="12.75">
      <c r="A242" s="25"/>
      <c r="B242" s="22"/>
      <c r="C242" s="19" t="s">
        <v>270</v>
      </c>
      <c r="D242" s="68"/>
      <c r="E242" s="68"/>
      <c r="F242" s="68">
        <v>3000</v>
      </c>
    </row>
    <row r="243" spans="1:6" ht="12.75">
      <c r="A243" s="25"/>
      <c r="B243" s="22"/>
      <c r="C243" s="19" t="s">
        <v>277</v>
      </c>
      <c r="D243" s="68"/>
      <c r="E243" s="68">
        <v>843</v>
      </c>
      <c r="F243" s="68">
        <v>857</v>
      </c>
    </row>
    <row r="244" spans="1:6" ht="12.75">
      <c r="A244" s="25"/>
      <c r="B244" s="22"/>
      <c r="C244" s="22" t="s">
        <v>271</v>
      </c>
      <c r="D244" s="83"/>
      <c r="E244" s="68">
        <v>850</v>
      </c>
      <c r="F244" s="68"/>
    </row>
    <row r="245" spans="1:6" ht="12.75">
      <c r="A245" s="25"/>
      <c r="B245" s="22"/>
      <c r="C245" s="22" t="s">
        <v>304</v>
      </c>
      <c r="D245" s="83">
        <v>4028</v>
      </c>
      <c r="E245" s="68">
        <v>13</v>
      </c>
      <c r="F245" s="68"/>
    </row>
    <row r="246" spans="1:6" ht="12.75">
      <c r="A246" s="25"/>
      <c r="B246" s="22"/>
      <c r="C246" s="22" t="s">
        <v>312</v>
      </c>
      <c r="D246" s="83">
        <v>680</v>
      </c>
      <c r="E246" s="68">
        <v>527</v>
      </c>
      <c r="F246" s="68"/>
    </row>
    <row r="247" spans="1:6" ht="12.75">
      <c r="A247" s="25"/>
      <c r="B247" s="22"/>
      <c r="C247" s="19" t="s">
        <v>722</v>
      </c>
      <c r="D247" s="83">
        <v>112</v>
      </c>
      <c r="E247" s="68"/>
      <c r="F247" s="68"/>
    </row>
    <row r="248" spans="1:6" ht="12.75">
      <c r="A248" s="25"/>
      <c r="B248" s="22"/>
      <c r="C248" s="19" t="s">
        <v>723</v>
      </c>
      <c r="D248" s="83"/>
      <c r="E248" s="68"/>
      <c r="F248" s="68"/>
    </row>
    <row r="249" spans="1:6" ht="12.75">
      <c r="A249" s="25"/>
      <c r="B249" s="22"/>
      <c r="C249" s="19" t="s">
        <v>721</v>
      </c>
      <c r="D249" s="83">
        <v>3027</v>
      </c>
      <c r="E249" s="68">
        <v>9</v>
      </c>
      <c r="F249" s="68"/>
    </row>
    <row r="250" spans="1:6" ht="12.75">
      <c r="A250" s="25"/>
      <c r="B250" s="22"/>
      <c r="C250" s="19" t="s">
        <v>737</v>
      </c>
      <c r="D250" s="83">
        <v>3391</v>
      </c>
      <c r="E250" s="68"/>
      <c r="F250" s="68"/>
    </row>
    <row r="251" spans="1:6" ht="12.75">
      <c r="A251" s="25"/>
      <c r="B251" s="22" t="s">
        <v>266</v>
      </c>
      <c r="D251" s="68"/>
      <c r="E251" s="68"/>
      <c r="F251" s="68"/>
    </row>
    <row r="252" spans="1:6" ht="12.75">
      <c r="A252" s="25"/>
      <c r="C252" s="22" t="s">
        <v>171</v>
      </c>
      <c r="D252" s="83">
        <v>41025</v>
      </c>
      <c r="E252" s="68">
        <v>10491</v>
      </c>
      <c r="F252" s="68"/>
    </row>
    <row r="253" spans="1:6" ht="12.75">
      <c r="A253" s="25"/>
      <c r="C253" s="19" t="s">
        <v>229</v>
      </c>
      <c r="D253" s="68">
        <v>3539</v>
      </c>
      <c r="E253" s="68">
        <v>27388</v>
      </c>
      <c r="F253" s="68">
        <v>1110</v>
      </c>
    </row>
    <row r="254" spans="1:6" ht="12.75">
      <c r="A254" s="25"/>
      <c r="C254" s="19" t="s">
        <v>230</v>
      </c>
      <c r="D254" s="68"/>
      <c r="E254" s="68"/>
      <c r="F254" s="68"/>
    </row>
    <row r="255" spans="1:6" ht="12.75">
      <c r="A255" s="25"/>
      <c r="C255" s="19" t="s">
        <v>233</v>
      </c>
      <c r="D255" s="68">
        <v>11912</v>
      </c>
      <c r="E255" s="68">
        <v>4421</v>
      </c>
      <c r="F255" s="68">
        <v>531</v>
      </c>
    </row>
    <row r="256" spans="1:6" ht="12.75">
      <c r="A256" s="25"/>
      <c r="C256" s="19" t="s">
        <v>269</v>
      </c>
      <c r="D256" s="68">
        <v>3020</v>
      </c>
      <c r="E256" s="68">
        <v>4094</v>
      </c>
      <c r="F256" s="68"/>
    </row>
    <row r="257" spans="1:6" ht="12.75">
      <c r="A257" s="25"/>
      <c r="C257" s="22" t="s">
        <v>297</v>
      </c>
      <c r="D257" s="83"/>
      <c r="E257" s="68">
        <v>4498</v>
      </c>
      <c r="F257" s="68"/>
    </row>
    <row r="258" spans="1:6" ht="12.75">
      <c r="A258" s="25"/>
      <c r="C258" s="22" t="s">
        <v>295</v>
      </c>
      <c r="D258" s="83"/>
      <c r="E258" s="68">
        <v>2162</v>
      </c>
      <c r="F258" s="68"/>
    </row>
    <row r="259" spans="1:6" ht="12.75">
      <c r="A259" s="25"/>
      <c r="C259" s="22" t="s">
        <v>296</v>
      </c>
      <c r="D259" s="83"/>
      <c r="E259" s="68"/>
      <c r="F259" s="68"/>
    </row>
    <row r="260" spans="1:6" ht="12.75">
      <c r="A260" s="25"/>
      <c r="C260" s="22" t="s">
        <v>273</v>
      </c>
      <c r="D260" s="83"/>
      <c r="E260" s="68">
        <v>664</v>
      </c>
      <c r="F260" s="68">
        <v>25850</v>
      </c>
    </row>
    <row r="261" spans="1:6" ht="12.75">
      <c r="A261" s="25"/>
      <c r="C261" s="22" t="s">
        <v>276</v>
      </c>
      <c r="D261" s="83"/>
      <c r="E261" s="68"/>
      <c r="F261" s="68"/>
    </row>
    <row r="262" spans="1:6" ht="12.75">
      <c r="A262" s="25"/>
      <c r="C262" s="22" t="s">
        <v>274</v>
      </c>
      <c r="D262" s="83">
        <v>125</v>
      </c>
      <c r="E262" s="68">
        <v>7271</v>
      </c>
      <c r="F262" s="68">
        <v>2171</v>
      </c>
    </row>
    <row r="263" spans="1:6" ht="12.75">
      <c r="A263" s="25"/>
      <c r="C263" s="22" t="s">
        <v>275</v>
      </c>
      <c r="D263" s="83">
        <v>152</v>
      </c>
      <c r="E263" s="68"/>
      <c r="F263" s="68">
        <v>0</v>
      </c>
    </row>
    <row r="264" spans="1:6" ht="12.75">
      <c r="A264" s="25"/>
      <c r="C264" s="19" t="s">
        <v>724</v>
      </c>
      <c r="D264" s="83">
        <v>15057</v>
      </c>
      <c r="E264" s="68"/>
      <c r="F264" s="68"/>
    </row>
    <row r="265" spans="1:6" ht="12.75">
      <c r="A265" s="25"/>
      <c r="C265" s="19" t="s">
        <v>726</v>
      </c>
      <c r="D265" s="83">
        <v>162</v>
      </c>
      <c r="E265" s="68"/>
      <c r="F265" s="68"/>
    </row>
    <row r="266" spans="1:6" ht="12.75">
      <c r="A266" s="25"/>
      <c r="C266" s="19" t="s">
        <v>727</v>
      </c>
      <c r="D266" s="83">
        <v>152</v>
      </c>
      <c r="E266" s="68"/>
      <c r="F266" s="68"/>
    </row>
    <row r="267" spans="1:6" ht="12.75">
      <c r="A267" s="25"/>
      <c r="C267" s="19" t="s">
        <v>728</v>
      </c>
      <c r="D267" s="83"/>
      <c r="E267" s="68"/>
      <c r="F267" s="68"/>
    </row>
    <row r="268" spans="1:6" ht="13.5" thickBot="1">
      <c r="A268" s="116"/>
      <c r="B268" s="41"/>
      <c r="C268" s="41" t="s">
        <v>729</v>
      </c>
      <c r="D268" s="253">
        <v>152</v>
      </c>
      <c r="E268" s="283"/>
      <c r="F268" s="283"/>
    </row>
    <row r="269" spans="1:6" ht="12.75">
      <c r="A269" s="25"/>
      <c r="B269" s="22" t="s">
        <v>164</v>
      </c>
      <c r="D269" s="68"/>
      <c r="E269" s="68"/>
      <c r="F269" s="68"/>
    </row>
    <row r="270" spans="1:6" ht="12.75">
      <c r="A270" s="25"/>
      <c r="C270" s="19" t="s">
        <v>169</v>
      </c>
      <c r="D270" s="68">
        <v>693459</v>
      </c>
      <c r="E270" s="68">
        <v>337724</v>
      </c>
      <c r="F270" s="68">
        <v>5284</v>
      </c>
    </row>
    <row r="271" spans="1:6" ht="12.75">
      <c r="A271" s="25"/>
      <c r="C271" s="19" t="s">
        <v>292</v>
      </c>
      <c r="D271" s="68">
        <v>257092</v>
      </c>
      <c r="E271" s="68">
        <v>228909</v>
      </c>
      <c r="F271" s="68">
        <v>411847</v>
      </c>
    </row>
    <row r="272" spans="1:6" ht="12.75">
      <c r="A272" s="25"/>
      <c r="C272" s="19" t="s">
        <v>305</v>
      </c>
      <c r="D272" s="68"/>
      <c r="E272" s="68">
        <v>1200</v>
      </c>
      <c r="F272" s="68"/>
    </row>
    <row r="273" spans="1:6" ht="12.75">
      <c r="A273" s="25"/>
      <c r="B273" s="19" t="s">
        <v>232</v>
      </c>
      <c r="D273" s="68"/>
      <c r="E273" s="68"/>
      <c r="F273" s="68"/>
    </row>
    <row r="274" spans="1:6" ht="12.75">
      <c r="A274" s="25"/>
      <c r="C274" s="19" t="s">
        <v>285</v>
      </c>
      <c r="D274" s="68">
        <v>125</v>
      </c>
      <c r="E274" s="68">
        <v>1893</v>
      </c>
      <c r="F274" s="68"/>
    </row>
    <row r="275" spans="1:6" ht="12.75">
      <c r="A275" s="25"/>
      <c r="C275" s="19" t="s">
        <v>231</v>
      </c>
      <c r="D275" s="68">
        <v>125</v>
      </c>
      <c r="E275" s="68">
        <v>7788</v>
      </c>
      <c r="F275" s="68"/>
    </row>
    <row r="276" spans="1:6" ht="12.75">
      <c r="A276" s="25"/>
      <c r="C276" s="19" t="s">
        <v>730</v>
      </c>
      <c r="D276" s="68">
        <v>300</v>
      </c>
      <c r="E276" s="68"/>
      <c r="F276" s="68"/>
    </row>
    <row r="277" spans="1:6" ht="12.75">
      <c r="A277" s="25"/>
      <c r="B277" s="19" t="s">
        <v>298</v>
      </c>
      <c r="D277" s="68"/>
      <c r="E277" s="68"/>
      <c r="F277" s="68"/>
    </row>
    <row r="278" spans="1:6" ht="12.75">
      <c r="A278" s="25"/>
      <c r="C278" s="19" t="s">
        <v>306</v>
      </c>
      <c r="D278" s="68">
        <v>47487</v>
      </c>
      <c r="E278" s="68">
        <v>85</v>
      </c>
      <c r="F278" s="68"/>
    </row>
    <row r="279" spans="1:6" ht="12.75">
      <c r="A279" s="25"/>
      <c r="C279" s="19" t="s">
        <v>307</v>
      </c>
      <c r="D279" s="68">
        <v>60308</v>
      </c>
      <c r="E279" s="68">
        <v>106</v>
      </c>
      <c r="F279" s="68"/>
    </row>
    <row r="280" spans="1:6" ht="12.75">
      <c r="A280" s="25"/>
      <c r="C280" s="19" t="s">
        <v>308</v>
      </c>
      <c r="D280" s="68">
        <v>62201</v>
      </c>
      <c r="E280" s="68">
        <v>105</v>
      </c>
      <c r="F280" s="68"/>
    </row>
    <row r="281" spans="1:6" ht="12.75">
      <c r="A281" s="25"/>
      <c r="C281" s="19" t="s">
        <v>309</v>
      </c>
      <c r="D281" s="68">
        <v>68047</v>
      </c>
      <c r="E281" s="68">
        <v>113</v>
      </c>
      <c r="F281" s="68"/>
    </row>
    <row r="282" spans="1:6" ht="12.75">
      <c r="A282" s="25"/>
      <c r="B282" s="19" t="s">
        <v>310</v>
      </c>
      <c r="D282" s="68"/>
      <c r="E282" s="68"/>
      <c r="F282" s="68"/>
    </row>
    <row r="283" spans="1:6" ht="12.75">
      <c r="A283" s="25"/>
      <c r="C283" s="19" t="s">
        <v>725</v>
      </c>
      <c r="D283" s="68">
        <v>80134</v>
      </c>
      <c r="E283" s="68">
        <v>960</v>
      </c>
      <c r="F283" s="68"/>
    </row>
    <row r="284" spans="1:6" ht="12.75">
      <c r="A284" s="25"/>
      <c r="B284" s="19" t="s">
        <v>245</v>
      </c>
      <c r="D284" s="68"/>
      <c r="E284" s="68">
        <v>16946</v>
      </c>
      <c r="F284" s="68">
        <v>3374</v>
      </c>
    </row>
    <row r="285" spans="1:6" ht="12.75">
      <c r="A285" s="25"/>
      <c r="B285" s="19" t="s">
        <v>239</v>
      </c>
      <c r="D285" s="68"/>
      <c r="E285" s="68">
        <v>3502</v>
      </c>
      <c r="F285" s="68"/>
    </row>
    <row r="286" spans="1:6" ht="12.75">
      <c r="A286" s="25"/>
      <c r="B286" s="19" t="s">
        <v>272</v>
      </c>
      <c r="D286" s="68"/>
      <c r="E286" s="68">
        <v>3</v>
      </c>
      <c r="F286" s="68"/>
    </row>
    <row r="287" spans="1:6" ht="12.75">
      <c r="A287" s="25"/>
      <c r="B287" s="19" t="s">
        <v>268</v>
      </c>
      <c r="D287" s="68"/>
      <c r="E287" s="68">
        <v>192</v>
      </c>
      <c r="F287" s="68"/>
    </row>
    <row r="288" spans="1:6" ht="12.75">
      <c r="A288" s="25"/>
      <c r="B288" s="22" t="s">
        <v>178</v>
      </c>
      <c r="D288" s="68"/>
      <c r="E288" s="68">
        <v>2781</v>
      </c>
      <c r="F288" s="68"/>
    </row>
    <row r="289" spans="1:6" ht="12.75">
      <c r="A289" s="25"/>
      <c r="B289" s="19" t="s">
        <v>242</v>
      </c>
      <c r="D289" s="68"/>
      <c r="E289" s="68">
        <v>17076</v>
      </c>
      <c r="F289" s="68"/>
    </row>
    <row r="290" spans="1:6" ht="12.75">
      <c r="A290" s="25"/>
      <c r="B290" s="22" t="s">
        <v>243</v>
      </c>
      <c r="D290" s="68">
        <v>22288</v>
      </c>
      <c r="E290" s="68">
        <v>1622</v>
      </c>
      <c r="F290" s="68"/>
    </row>
    <row r="291" spans="1:6" ht="12.75">
      <c r="A291" s="25"/>
      <c r="B291" s="22"/>
      <c r="C291" s="19" t="s">
        <v>195</v>
      </c>
      <c r="D291" s="68"/>
      <c r="E291" s="68"/>
      <c r="F291" s="68">
        <v>250000</v>
      </c>
    </row>
    <row r="292" spans="1:6" ht="12.75">
      <c r="A292" s="25"/>
      <c r="B292" s="22" t="s">
        <v>244</v>
      </c>
      <c r="D292" s="68">
        <v>1639</v>
      </c>
      <c r="E292" s="68">
        <v>2279</v>
      </c>
      <c r="F292" s="68"/>
    </row>
    <row r="293" spans="1:6" ht="12.75">
      <c r="A293" s="25"/>
      <c r="B293" s="22" t="s">
        <v>264</v>
      </c>
      <c r="D293" s="68">
        <v>2541</v>
      </c>
      <c r="E293" s="68">
        <v>965</v>
      </c>
      <c r="F293" s="68"/>
    </row>
    <row r="294" spans="1:6" ht="12.75">
      <c r="A294" s="25"/>
      <c r="B294" s="19" t="s">
        <v>56</v>
      </c>
      <c r="D294" s="68"/>
      <c r="E294" s="68"/>
      <c r="F294" s="68">
        <v>1000</v>
      </c>
    </row>
    <row r="295" spans="1:6" ht="12.75">
      <c r="A295" s="25"/>
      <c r="B295" s="19" t="s">
        <v>372</v>
      </c>
      <c r="D295" s="68"/>
      <c r="E295" s="68"/>
      <c r="F295" s="68">
        <v>1500</v>
      </c>
    </row>
    <row r="296" spans="1:6" ht="12.75">
      <c r="A296" s="25"/>
      <c r="B296" s="22" t="s">
        <v>234</v>
      </c>
      <c r="D296" s="68"/>
      <c r="E296" s="68">
        <v>35105</v>
      </c>
      <c r="F296" s="68">
        <v>57600</v>
      </c>
    </row>
    <row r="297" spans="1:6" ht="12.75">
      <c r="A297" s="25" t="s">
        <v>232</v>
      </c>
      <c r="C297" s="20"/>
      <c r="D297" s="68"/>
      <c r="E297" s="68"/>
      <c r="F297" s="68"/>
    </row>
    <row r="298" spans="1:6" ht="12.75">
      <c r="A298" s="25"/>
      <c r="B298" s="19" t="s">
        <v>329</v>
      </c>
      <c r="D298" s="68"/>
      <c r="E298" s="68">
        <v>180</v>
      </c>
      <c r="F298" s="68">
        <v>750</v>
      </c>
    </row>
    <row r="299" spans="1:6" ht="12.75">
      <c r="A299" s="25"/>
      <c r="B299" s="19" t="s">
        <v>330</v>
      </c>
      <c r="D299" s="83"/>
      <c r="E299" s="68">
        <v>40</v>
      </c>
      <c r="F299" s="68">
        <v>1400</v>
      </c>
    </row>
    <row r="300" spans="1:6" ht="12.75">
      <c r="A300" s="25"/>
      <c r="B300" s="19" t="s">
        <v>334</v>
      </c>
      <c r="D300" s="68"/>
      <c r="E300" s="68"/>
      <c r="F300" s="68">
        <v>6044</v>
      </c>
    </row>
    <row r="301" spans="1:6" ht="12.75">
      <c r="A301" s="25"/>
      <c r="B301" s="19" t="s">
        <v>335</v>
      </c>
      <c r="D301" s="68"/>
      <c r="E301" s="68"/>
      <c r="F301" s="68">
        <v>6435</v>
      </c>
    </row>
    <row r="302" spans="1:6" ht="12.75">
      <c r="A302" s="25"/>
      <c r="B302" s="19" t="s">
        <v>336</v>
      </c>
      <c r="D302" s="68"/>
      <c r="E302" s="68">
        <v>34</v>
      </c>
      <c r="F302" s="68">
        <v>1260</v>
      </c>
    </row>
    <row r="303" spans="1:6" ht="12.75">
      <c r="A303" s="25"/>
      <c r="B303" s="19" t="s">
        <v>337</v>
      </c>
      <c r="D303" s="68"/>
      <c r="E303" s="68">
        <v>28</v>
      </c>
      <c r="F303" s="68">
        <v>878</v>
      </c>
    </row>
    <row r="304" spans="1:6" ht="12.75">
      <c r="A304" s="25"/>
      <c r="B304" s="19" t="s">
        <v>338</v>
      </c>
      <c r="D304" s="68"/>
      <c r="E304" s="68">
        <v>44</v>
      </c>
      <c r="F304" s="68">
        <v>13305</v>
      </c>
    </row>
    <row r="305" spans="1:6" ht="12.75">
      <c r="A305" s="25" t="s">
        <v>341</v>
      </c>
      <c r="D305" s="68"/>
      <c r="E305" s="68"/>
      <c r="F305" s="68">
        <v>28766</v>
      </c>
    </row>
    <row r="306" spans="1:6" ht="12.75">
      <c r="A306" s="25" t="s">
        <v>371</v>
      </c>
      <c r="D306" s="68"/>
      <c r="E306" s="68"/>
      <c r="F306" s="68">
        <v>22168</v>
      </c>
    </row>
    <row r="307" spans="1:6" ht="12.75">
      <c r="A307" s="25" t="s">
        <v>343</v>
      </c>
      <c r="D307" s="68"/>
      <c r="E307" s="68"/>
      <c r="F307" s="68">
        <v>5000</v>
      </c>
    </row>
    <row r="308" spans="1:6" ht="12.75">
      <c r="A308" s="25" t="s">
        <v>367</v>
      </c>
      <c r="D308" s="68"/>
      <c r="E308" s="68"/>
      <c r="F308" s="68">
        <v>4680</v>
      </c>
    </row>
    <row r="309" spans="1:6" ht="12.75">
      <c r="A309" s="25" t="s">
        <v>369</v>
      </c>
      <c r="D309" s="68"/>
      <c r="E309" s="68"/>
      <c r="F309" s="68"/>
    </row>
    <row r="310" spans="1:6" ht="12.75">
      <c r="A310" s="25"/>
      <c r="B310" s="19" t="s">
        <v>370</v>
      </c>
      <c r="D310" s="68"/>
      <c r="E310" s="68"/>
      <c r="F310" s="68">
        <v>15000</v>
      </c>
    </row>
    <row r="311" spans="1:6" ht="12.75">
      <c r="A311" s="25" t="s">
        <v>344</v>
      </c>
      <c r="D311" s="68"/>
      <c r="E311" s="68"/>
      <c r="F311" s="68"/>
    </row>
    <row r="312" spans="1:6" ht="12.75">
      <c r="A312" s="25"/>
      <c r="B312" s="19" t="s">
        <v>348</v>
      </c>
      <c r="D312" s="68"/>
      <c r="E312" s="68"/>
      <c r="F312" s="68">
        <v>2100</v>
      </c>
    </row>
    <row r="313" spans="1:6" ht="12.75">
      <c r="A313" s="25"/>
      <c r="B313" s="19" t="s">
        <v>731</v>
      </c>
      <c r="D313" s="68">
        <v>20</v>
      </c>
      <c r="E313" s="68"/>
      <c r="F313" s="68"/>
    </row>
    <row r="314" spans="1:6" ht="12.75">
      <c r="A314" s="25"/>
      <c r="B314" s="22" t="s">
        <v>732</v>
      </c>
      <c r="D314" s="68">
        <v>6428</v>
      </c>
      <c r="E314" s="68"/>
      <c r="F314" s="68"/>
    </row>
    <row r="315" spans="1:6" ht="12.75">
      <c r="A315" s="25"/>
      <c r="B315" s="19" t="s">
        <v>733</v>
      </c>
      <c r="D315" s="68">
        <v>149</v>
      </c>
      <c r="E315" s="68"/>
      <c r="F315" s="68"/>
    </row>
    <row r="316" spans="1:6" ht="12.75">
      <c r="A316" s="25"/>
      <c r="B316" s="19" t="s">
        <v>734</v>
      </c>
      <c r="D316" s="68">
        <v>1900</v>
      </c>
      <c r="E316" s="68"/>
      <c r="F316" s="68"/>
    </row>
    <row r="317" spans="1:6" ht="12.75">
      <c r="A317" s="25"/>
      <c r="B317" s="22" t="s">
        <v>735</v>
      </c>
      <c r="D317" s="68">
        <v>10680</v>
      </c>
      <c r="E317" s="68"/>
      <c r="F317" s="68"/>
    </row>
    <row r="318" spans="1:6" ht="13.5" thickBot="1">
      <c r="A318" s="25"/>
      <c r="B318" s="22" t="s">
        <v>736</v>
      </c>
      <c r="D318" s="68">
        <v>3438</v>
      </c>
      <c r="E318" s="68"/>
      <c r="F318" s="68"/>
    </row>
    <row r="319" spans="1:6" ht="13.5" thickBot="1">
      <c r="A319" s="180" t="s">
        <v>374</v>
      </c>
      <c r="B319" s="181"/>
      <c r="C319" s="318"/>
      <c r="D319" s="281">
        <f>SUM(D229:D318)</f>
        <v>1626876</v>
      </c>
      <c r="E319" s="281">
        <f>SUM(E229:E318)</f>
        <v>814198</v>
      </c>
      <c r="F319" s="281">
        <f>SUM(F229:F318)</f>
        <v>919111</v>
      </c>
    </row>
    <row r="320" spans="1:6" ht="13.5" thickBot="1">
      <c r="A320" s="25"/>
      <c r="C320" s="20"/>
      <c r="D320" s="68"/>
      <c r="E320" s="68"/>
      <c r="F320" s="68"/>
    </row>
    <row r="321" spans="1:6" ht="13.5" thickBot="1">
      <c r="A321" s="297" t="s">
        <v>373</v>
      </c>
      <c r="B321" s="181"/>
      <c r="C321" s="318"/>
      <c r="D321" s="281">
        <f>D90+D106+D115+D191+D220+D226+D319+D110</f>
        <v>5680189</v>
      </c>
      <c r="E321" s="281">
        <f>E90+E106+E115+E191+E220+E226+E319+E110</f>
        <v>4989185</v>
      </c>
      <c r="F321" s="281">
        <f>F90+F106+F115+F191+F220+F226+F319+F110</f>
        <v>4601665</v>
      </c>
    </row>
    <row r="322" spans="1:3" ht="12.75">
      <c r="A322" s="22"/>
      <c r="C322" s="20"/>
    </row>
    <row r="323" spans="1:3" ht="12.75">
      <c r="A323" s="22"/>
      <c r="C323" s="20"/>
    </row>
    <row r="324" ht="12.75">
      <c r="C324" s="20"/>
    </row>
    <row r="325" spans="1:3" ht="12.75">
      <c r="A325" s="22"/>
      <c r="C325" s="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B1">
      <selection activeCell="E5" sqref="E5"/>
    </sheetView>
  </sheetViews>
  <sheetFormatPr defaultColWidth="9.00390625" defaultRowHeight="12.75"/>
  <cols>
    <col min="1" max="1" width="29.875" style="18" customWidth="1"/>
    <col min="2" max="4" width="9.125" style="18" customWidth="1"/>
    <col min="5" max="5" width="29.75390625" style="18" customWidth="1"/>
    <col min="6" max="8" width="9.125" style="18" customWidth="1"/>
  </cols>
  <sheetData>
    <row r="1" ht="12.75">
      <c r="G1" s="21" t="s">
        <v>675</v>
      </c>
    </row>
    <row r="2" ht="12.75">
      <c r="G2" s="21" t="s">
        <v>781</v>
      </c>
    </row>
    <row r="3" spans="1:5" ht="12.75">
      <c r="A3" s="55" t="s">
        <v>676</v>
      </c>
      <c r="B3" s="55"/>
      <c r="C3" s="55"/>
      <c r="D3" s="55"/>
      <c r="E3" s="55"/>
    </row>
    <row r="4" spans="1:5" ht="12.75">
      <c r="A4" s="55"/>
      <c r="B4" s="58" t="s">
        <v>682</v>
      </c>
      <c r="C4" s="58"/>
      <c r="D4" s="55"/>
      <c r="E4" s="55"/>
    </row>
    <row r="5" spans="1:4" ht="12.75">
      <c r="A5" s="55"/>
      <c r="B5" s="55"/>
      <c r="D5" s="55"/>
    </row>
    <row r="6" ht="13.5" thickBot="1">
      <c r="G6" s="18" t="s">
        <v>37</v>
      </c>
    </row>
    <row r="7" spans="1:8" ht="12.75">
      <c r="A7" s="154"/>
      <c r="B7" s="63" t="s">
        <v>542</v>
      </c>
      <c r="C7" s="256" t="s">
        <v>584</v>
      </c>
      <c r="D7" s="63" t="s">
        <v>547</v>
      </c>
      <c r="E7" s="154"/>
      <c r="F7" s="63" t="s">
        <v>542</v>
      </c>
      <c r="G7" s="256" t="s">
        <v>584</v>
      </c>
      <c r="H7" s="256" t="s">
        <v>547</v>
      </c>
    </row>
    <row r="8" spans="1:8" ht="12.75">
      <c r="A8" s="155" t="s">
        <v>585</v>
      </c>
      <c r="B8" s="58" t="s">
        <v>677</v>
      </c>
      <c r="C8" s="155" t="s">
        <v>546</v>
      </c>
      <c r="D8" s="58" t="s">
        <v>586</v>
      </c>
      <c r="E8" s="155" t="s">
        <v>587</v>
      </c>
      <c r="F8" s="58" t="s">
        <v>677</v>
      </c>
      <c r="G8" s="155" t="s">
        <v>546</v>
      </c>
      <c r="H8" s="155" t="s">
        <v>586</v>
      </c>
    </row>
    <row r="9" spans="1:8" ht="13.5" thickBot="1">
      <c r="A9" s="182"/>
      <c r="B9" s="257" t="s">
        <v>544</v>
      </c>
      <c r="C9" s="258" t="s">
        <v>544</v>
      </c>
      <c r="D9" s="257" t="s">
        <v>183</v>
      </c>
      <c r="E9" s="258"/>
      <c r="F9" s="257" t="s">
        <v>544</v>
      </c>
      <c r="G9" s="258" t="s">
        <v>544</v>
      </c>
      <c r="H9" s="258" t="s">
        <v>183</v>
      </c>
    </row>
    <row r="10" spans="1:8" ht="12.75">
      <c r="A10" s="65"/>
      <c r="B10" s="259"/>
      <c r="C10" s="260"/>
      <c r="D10" s="261"/>
      <c r="E10" s="155"/>
      <c r="F10" s="260"/>
      <c r="G10" s="260"/>
      <c r="H10" s="154"/>
    </row>
    <row r="11" spans="1:8" ht="12.75">
      <c r="A11" s="25" t="s">
        <v>588</v>
      </c>
      <c r="B11" s="25"/>
      <c r="C11" s="145"/>
      <c r="D11" s="67"/>
      <c r="E11" s="145" t="s">
        <v>18</v>
      </c>
      <c r="F11" s="145"/>
      <c r="G11" s="145"/>
      <c r="H11" s="145"/>
    </row>
    <row r="12" spans="1:8" ht="12.75">
      <c r="A12" s="25" t="s">
        <v>535</v>
      </c>
      <c r="B12" s="150">
        <v>1572976</v>
      </c>
      <c r="C12" s="68">
        <v>1587760</v>
      </c>
      <c r="D12" s="69">
        <v>1698142</v>
      </c>
      <c r="E12" s="68" t="s">
        <v>589</v>
      </c>
      <c r="F12" s="68">
        <v>561999</v>
      </c>
      <c r="G12" s="68">
        <v>469679</v>
      </c>
      <c r="H12" s="68">
        <v>501844</v>
      </c>
    </row>
    <row r="13" spans="1:8" ht="12.75">
      <c r="A13" s="25" t="s">
        <v>538</v>
      </c>
      <c r="B13" s="150">
        <v>502865</v>
      </c>
      <c r="C13" s="68">
        <v>493208</v>
      </c>
      <c r="D13" s="69">
        <v>535023</v>
      </c>
      <c r="E13" s="68" t="s">
        <v>590</v>
      </c>
      <c r="F13" s="68">
        <v>1862203</v>
      </c>
      <c r="G13" s="68">
        <v>1936426</v>
      </c>
      <c r="H13" s="68">
        <v>1990759</v>
      </c>
    </row>
    <row r="14" spans="1:8" ht="12.75">
      <c r="A14" s="25" t="s">
        <v>591</v>
      </c>
      <c r="B14" s="150">
        <v>1024253</v>
      </c>
      <c r="C14" s="68">
        <v>1089883</v>
      </c>
      <c r="D14" s="69">
        <v>864844</v>
      </c>
      <c r="E14" s="68" t="s">
        <v>592</v>
      </c>
      <c r="F14" s="68">
        <v>991246</v>
      </c>
      <c r="G14" s="68">
        <v>918191</v>
      </c>
      <c r="H14" s="68">
        <v>737850</v>
      </c>
    </row>
    <row r="15" spans="1:8" ht="12.75">
      <c r="A15" s="25" t="s">
        <v>593</v>
      </c>
      <c r="B15" s="150">
        <v>26235</v>
      </c>
      <c r="C15" s="68">
        <v>29617</v>
      </c>
      <c r="D15" s="69">
        <v>34010</v>
      </c>
      <c r="E15" s="68" t="s">
        <v>94</v>
      </c>
      <c r="F15" s="68">
        <v>308055</v>
      </c>
      <c r="G15" s="68">
        <v>445370</v>
      </c>
      <c r="H15" s="68">
        <v>189698</v>
      </c>
    </row>
    <row r="16" spans="1:8" ht="12.75">
      <c r="A16" s="25" t="s">
        <v>595</v>
      </c>
      <c r="B16" s="150">
        <v>536309</v>
      </c>
      <c r="C16" s="68">
        <v>724900</v>
      </c>
      <c r="D16" s="69">
        <v>365306</v>
      </c>
      <c r="E16" s="68" t="s">
        <v>199</v>
      </c>
      <c r="F16" s="68">
        <v>152208</v>
      </c>
      <c r="G16" s="68">
        <v>40603</v>
      </c>
      <c r="H16" s="68">
        <v>269086</v>
      </c>
    </row>
    <row r="17" spans="1:8" ht="12.75">
      <c r="A17" s="25" t="s">
        <v>597</v>
      </c>
      <c r="B17" s="150">
        <v>189395</v>
      </c>
      <c r="C17" s="68">
        <v>149812</v>
      </c>
      <c r="D17" s="69">
        <v>64000</v>
      </c>
      <c r="E17" s="68" t="s">
        <v>678</v>
      </c>
      <c r="F17" s="68">
        <v>44561</v>
      </c>
      <c r="G17" s="68"/>
      <c r="H17" s="68">
        <v>97057</v>
      </c>
    </row>
    <row r="18" spans="1:8" ht="12.75">
      <c r="A18" s="25" t="s">
        <v>89</v>
      </c>
      <c r="B18" s="150"/>
      <c r="C18" s="68">
        <v>10903</v>
      </c>
      <c r="D18" s="69">
        <v>42270</v>
      </c>
      <c r="E18" s="68"/>
      <c r="F18" s="68"/>
      <c r="G18" s="68"/>
      <c r="H18" s="68"/>
    </row>
    <row r="19" spans="1:8" ht="12.75">
      <c r="A19" s="25" t="s">
        <v>203</v>
      </c>
      <c r="B19" s="150"/>
      <c r="C19" s="68"/>
      <c r="D19" s="69"/>
      <c r="E19" s="68"/>
      <c r="F19" s="68"/>
      <c r="G19" s="68"/>
      <c r="H19" s="68"/>
    </row>
    <row r="20" spans="1:8" ht="12.75">
      <c r="A20" s="206" t="s">
        <v>598</v>
      </c>
      <c r="B20" s="262">
        <f>SUM(B12:B19)</f>
        <v>3852033</v>
      </c>
      <c r="C20" s="207">
        <f>SUM(C12:C19)</f>
        <v>4086083</v>
      </c>
      <c r="D20" s="263">
        <f>SUM(D12:D19)</f>
        <v>3603595</v>
      </c>
      <c r="E20" s="207" t="s">
        <v>599</v>
      </c>
      <c r="F20" s="207">
        <f>SUM(F12:F19)</f>
        <v>3920272</v>
      </c>
      <c r="G20" s="207">
        <f>SUM(G12:G19)</f>
        <v>3810269</v>
      </c>
      <c r="H20" s="207">
        <f>SUM(H12:H19)</f>
        <v>3786294</v>
      </c>
    </row>
    <row r="21" spans="1:8" ht="12.75">
      <c r="A21" s="25"/>
      <c r="B21" s="150"/>
      <c r="C21" s="68"/>
      <c r="D21" s="69"/>
      <c r="E21" s="68"/>
      <c r="F21" s="68"/>
      <c r="G21" s="68"/>
      <c r="H21" s="68"/>
    </row>
    <row r="22" spans="1:8" ht="12.75">
      <c r="A22" s="25" t="s">
        <v>600</v>
      </c>
      <c r="B22" s="150"/>
      <c r="C22" s="68"/>
      <c r="D22" s="69"/>
      <c r="E22" s="68" t="s">
        <v>601</v>
      </c>
      <c r="F22" s="68"/>
      <c r="G22" s="68"/>
      <c r="H22" s="68"/>
    </row>
    <row r="23" spans="1:8" ht="12.75">
      <c r="A23" s="25" t="s">
        <v>679</v>
      </c>
      <c r="B23" s="150">
        <v>1828156</v>
      </c>
      <c r="C23" s="68">
        <v>903102</v>
      </c>
      <c r="D23" s="69">
        <v>998070</v>
      </c>
      <c r="E23" s="68" t="s">
        <v>603</v>
      </c>
      <c r="F23" s="68">
        <v>881511</v>
      </c>
      <c r="G23" s="68">
        <v>794843</v>
      </c>
      <c r="H23" s="68">
        <v>445048</v>
      </c>
    </row>
    <row r="24" spans="1:8" ht="12.75">
      <c r="A24" s="25"/>
      <c r="B24" s="150"/>
      <c r="C24" s="68"/>
      <c r="D24" s="69"/>
      <c r="E24" s="68" t="s">
        <v>605</v>
      </c>
      <c r="F24" s="68">
        <v>542082</v>
      </c>
      <c r="G24" s="68">
        <v>301059</v>
      </c>
      <c r="H24" s="68">
        <v>180565</v>
      </c>
    </row>
    <row r="25" spans="1:8" ht="12.75">
      <c r="A25" s="25"/>
      <c r="B25" s="150"/>
      <c r="C25" s="68"/>
      <c r="D25" s="69"/>
      <c r="E25" s="68" t="s">
        <v>607</v>
      </c>
      <c r="F25" s="68">
        <v>5665</v>
      </c>
      <c r="G25" s="68">
        <v>5991</v>
      </c>
      <c r="H25" s="68">
        <v>4460</v>
      </c>
    </row>
    <row r="26" spans="1:8" ht="12.75">
      <c r="A26" s="25"/>
      <c r="B26" s="150"/>
      <c r="C26" s="68"/>
      <c r="D26" s="69"/>
      <c r="E26" s="68" t="s">
        <v>194</v>
      </c>
      <c r="F26" s="68">
        <v>24133</v>
      </c>
      <c r="G26" s="68">
        <v>14906</v>
      </c>
      <c r="H26" s="68">
        <v>165386</v>
      </c>
    </row>
    <row r="27" spans="1:8" ht="12.75">
      <c r="A27" s="25"/>
      <c r="B27" s="150"/>
      <c r="C27" s="68"/>
      <c r="D27" s="69"/>
      <c r="E27" s="68" t="s">
        <v>680</v>
      </c>
      <c r="F27" s="68">
        <v>83903</v>
      </c>
      <c r="G27" s="68">
        <v>298138</v>
      </c>
      <c r="H27" s="68">
        <v>19912</v>
      </c>
    </row>
    <row r="28" spans="1:8" ht="12.75">
      <c r="A28" s="25"/>
      <c r="B28" s="150"/>
      <c r="C28" s="68"/>
      <c r="D28" s="69"/>
      <c r="E28" s="68" t="s">
        <v>681</v>
      </c>
      <c r="F28" s="68"/>
      <c r="G28" s="68"/>
      <c r="H28" s="68"/>
    </row>
    <row r="29" spans="1:8" ht="12.75">
      <c r="A29" s="25"/>
      <c r="B29" s="150"/>
      <c r="C29" s="68"/>
      <c r="D29" s="69"/>
      <c r="E29" s="68"/>
      <c r="F29" s="68"/>
      <c r="G29" s="68"/>
      <c r="H29" s="68"/>
    </row>
    <row r="30" spans="1:8" ht="12.75">
      <c r="A30" s="25"/>
      <c r="B30" s="150"/>
      <c r="C30" s="68"/>
      <c r="D30" s="69"/>
      <c r="E30" s="68"/>
      <c r="F30" s="68"/>
      <c r="G30" s="68"/>
      <c r="H30" s="68"/>
    </row>
    <row r="31" spans="1:8" ht="12.75">
      <c r="A31" s="25"/>
      <c r="B31" s="150"/>
      <c r="C31" s="68"/>
      <c r="D31" s="69"/>
      <c r="E31" s="68"/>
      <c r="F31" s="68"/>
      <c r="G31" s="68"/>
      <c r="H31" s="68"/>
    </row>
    <row r="32" spans="1:8" ht="12.75">
      <c r="A32" s="25"/>
      <c r="B32" s="150"/>
      <c r="C32" s="68"/>
      <c r="D32" s="69"/>
      <c r="E32" s="68"/>
      <c r="F32" s="68"/>
      <c r="G32" s="68"/>
      <c r="H32" s="68"/>
    </row>
    <row r="33" spans="1:8" ht="12.75">
      <c r="A33" s="206" t="s">
        <v>608</v>
      </c>
      <c r="B33" s="262">
        <f>SUM(B23:B32)</f>
        <v>1828156</v>
      </c>
      <c r="C33" s="207">
        <f>SUM(C23:C32)</f>
        <v>903102</v>
      </c>
      <c r="D33" s="263">
        <f>SUM(D23:D32)</f>
        <v>998070</v>
      </c>
      <c r="E33" s="207" t="s">
        <v>609</v>
      </c>
      <c r="F33" s="207">
        <f>SUM(F23:F32)</f>
        <v>1537294</v>
      </c>
      <c r="G33" s="207">
        <f>SUM(G23:G32)</f>
        <v>1414937</v>
      </c>
      <c r="H33" s="207">
        <f>SUM(H23:H32)</f>
        <v>815371</v>
      </c>
    </row>
    <row r="34" spans="1:8" ht="12.75">
      <c r="A34" s="25"/>
      <c r="B34" s="150"/>
      <c r="C34" s="68"/>
      <c r="D34" s="69"/>
      <c r="E34" s="68"/>
      <c r="F34" s="208"/>
      <c r="G34" s="208"/>
      <c r="H34" s="208"/>
    </row>
    <row r="35" spans="1:8" ht="13.5" thickBot="1">
      <c r="A35" s="80" t="s">
        <v>610</v>
      </c>
      <c r="B35" s="264">
        <f>SUM(B20+B33)</f>
        <v>5680189</v>
      </c>
      <c r="C35" s="265">
        <f>SUM(C20+C33)</f>
        <v>4989185</v>
      </c>
      <c r="D35" s="99">
        <f>SUM(D20+D33)</f>
        <v>4601665</v>
      </c>
      <c r="E35" s="265" t="s">
        <v>610</v>
      </c>
      <c r="F35" s="265">
        <f>SUM(F20+F33)</f>
        <v>5457566</v>
      </c>
      <c r="G35" s="265">
        <f>SUM(G20+G33)</f>
        <v>5225206</v>
      </c>
      <c r="H35" s="265">
        <f>SUM(H20+H33)</f>
        <v>4601665</v>
      </c>
    </row>
  </sheetData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D6" sqref="D6"/>
    </sheetView>
  </sheetViews>
  <sheetFormatPr defaultColWidth="9.00390625" defaultRowHeight="12.75"/>
  <cols>
    <col min="10" max="10" width="12.75390625" style="0" customWidth="1"/>
  </cols>
  <sheetData>
    <row r="1" ht="12.75">
      <c r="I1" t="s">
        <v>526</v>
      </c>
    </row>
    <row r="2" ht="12.75">
      <c r="I2" t="s">
        <v>781</v>
      </c>
    </row>
    <row r="4" spans="1:10" ht="12.75">
      <c r="A4" s="137"/>
      <c r="B4" s="19"/>
      <c r="C4" s="19"/>
      <c r="D4" s="58" t="s">
        <v>530</v>
      </c>
      <c r="E4" s="19"/>
      <c r="F4" s="19"/>
      <c r="G4" s="19"/>
      <c r="H4" s="20"/>
      <c r="I4" s="20"/>
      <c r="J4" s="20"/>
    </row>
    <row r="5" spans="1:10" ht="12.75">
      <c r="A5" s="137"/>
      <c r="B5" s="19"/>
      <c r="C5" s="19"/>
      <c r="D5" s="58"/>
      <c r="E5" s="19"/>
      <c r="F5" s="58" t="s">
        <v>531</v>
      </c>
      <c r="G5" s="19"/>
      <c r="H5" s="20"/>
      <c r="I5" s="20"/>
      <c r="J5" s="20"/>
    </row>
    <row r="6" spans="1:10" ht="12.75">
      <c r="A6" s="137"/>
      <c r="B6" s="19"/>
      <c r="C6" s="19"/>
      <c r="D6" s="58"/>
      <c r="E6" s="19"/>
      <c r="F6" s="58"/>
      <c r="G6" s="19"/>
      <c r="H6" s="20"/>
      <c r="I6" s="20"/>
      <c r="J6" s="20"/>
    </row>
    <row r="7" spans="1:10" ht="13.5" thickBot="1">
      <c r="A7" s="137"/>
      <c r="B7" s="19"/>
      <c r="C7" s="19"/>
      <c r="D7" s="19"/>
      <c r="E7" s="19"/>
      <c r="F7" s="19"/>
      <c r="G7" s="19"/>
      <c r="H7" s="20"/>
      <c r="I7" s="20"/>
      <c r="J7" s="20"/>
    </row>
    <row r="8" spans="1:10" ht="12.75">
      <c r="A8" s="138"/>
      <c r="B8" s="23"/>
      <c r="C8" s="24"/>
      <c r="D8" s="24"/>
      <c r="E8" s="24"/>
      <c r="F8" s="24"/>
      <c r="G8" s="24"/>
      <c r="H8" s="161"/>
      <c r="I8" s="160"/>
      <c r="J8" s="162"/>
    </row>
    <row r="9" spans="1:10" ht="12.75">
      <c r="A9" s="141"/>
      <c r="B9" s="25" t="s">
        <v>17</v>
      </c>
      <c r="C9" s="19"/>
      <c r="D9" s="19"/>
      <c r="E9" s="19"/>
      <c r="F9" s="19"/>
      <c r="G9" s="19"/>
      <c r="H9" s="163" t="s">
        <v>532</v>
      </c>
      <c r="I9" s="164" t="s">
        <v>392</v>
      </c>
      <c r="J9" s="165" t="s">
        <v>393</v>
      </c>
    </row>
    <row r="10" spans="1:10" ht="13.5" thickBot="1">
      <c r="A10" s="142"/>
      <c r="B10" s="116"/>
      <c r="C10" s="41"/>
      <c r="D10" s="41"/>
      <c r="E10" s="41"/>
      <c r="F10" s="41"/>
      <c r="G10" s="41"/>
      <c r="H10" s="166"/>
      <c r="I10" s="167" t="s">
        <v>394</v>
      </c>
      <c r="J10" s="168" t="s">
        <v>395</v>
      </c>
    </row>
    <row r="11" spans="1:10" ht="12.75">
      <c r="A11" s="138"/>
      <c r="B11" s="63" t="s">
        <v>396</v>
      </c>
      <c r="C11" s="63"/>
      <c r="D11" s="63"/>
      <c r="E11" s="63"/>
      <c r="F11" s="63"/>
      <c r="G11" s="63"/>
      <c r="H11" s="115"/>
      <c r="I11" s="140"/>
      <c r="J11" s="115"/>
    </row>
    <row r="12" spans="1:10" ht="12.75">
      <c r="A12" s="141" t="s">
        <v>397</v>
      </c>
      <c r="B12" s="19" t="s">
        <v>398</v>
      </c>
      <c r="C12" s="19"/>
      <c r="D12" s="19"/>
      <c r="E12" s="19"/>
      <c r="F12" s="19"/>
      <c r="G12" s="19"/>
      <c r="H12" s="68">
        <v>25532</v>
      </c>
      <c r="I12" s="68">
        <v>1380</v>
      </c>
      <c r="J12" s="68">
        <f>H12*I12</f>
        <v>35234160</v>
      </c>
    </row>
    <row r="13" spans="1:10" ht="12.75">
      <c r="A13" s="141" t="s">
        <v>399</v>
      </c>
      <c r="B13" s="22" t="s">
        <v>400</v>
      </c>
      <c r="C13" s="19"/>
      <c r="D13" s="19"/>
      <c r="E13" s="19"/>
      <c r="F13" s="19"/>
      <c r="G13" s="19"/>
      <c r="H13" s="68">
        <v>25532</v>
      </c>
      <c r="I13" s="68">
        <v>515</v>
      </c>
      <c r="J13" s="68">
        <f aca="true" t="shared" si="0" ref="J13:J71">H13*I13</f>
        <v>13148980</v>
      </c>
    </row>
    <row r="14" spans="1:10" ht="12.75">
      <c r="A14" s="141" t="s">
        <v>23</v>
      </c>
      <c r="B14" s="19" t="s">
        <v>401</v>
      </c>
      <c r="C14" s="19"/>
      <c r="D14" s="19"/>
      <c r="E14" s="19"/>
      <c r="F14" s="19"/>
      <c r="G14" s="19"/>
      <c r="H14" s="68"/>
      <c r="I14" s="68"/>
      <c r="J14" s="68"/>
    </row>
    <row r="15" spans="1:10" ht="12.75">
      <c r="A15" s="141" t="s">
        <v>402</v>
      </c>
      <c r="B15" s="19"/>
      <c r="C15" s="19" t="s">
        <v>403</v>
      </c>
      <c r="D15" s="19"/>
      <c r="E15" s="19"/>
      <c r="F15" s="19"/>
      <c r="G15" s="19"/>
      <c r="H15" s="68">
        <v>1</v>
      </c>
      <c r="I15" s="68">
        <v>3300000</v>
      </c>
      <c r="J15" s="68">
        <f t="shared" si="0"/>
        <v>3300000</v>
      </c>
    </row>
    <row r="16" spans="1:10" ht="12.75">
      <c r="A16" s="141" t="s">
        <v>404</v>
      </c>
      <c r="B16" s="19"/>
      <c r="C16" s="19" t="s">
        <v>405</v>
      </c>
      <c r="D16" s="19"/>
      <c r="E16" s="19"/>
      <c r="F16" s="19"/>
      <c r="G16" s="19"/>
      <c r="H16" s="68">
        <v>39845</v>
      </c>
      <c r="I16" s="68">
        <v>513</v>
      </c>
      <c r="J16" s="68">
        <f t="shared" si="0"/>
        <v>20440485</v>
      </c>
    </row>
    <row r="17" spans="1:10" ht="12.75">
      <c r="A17" s="141" t="s">
        <v>406</v>
      </c>
      <c r="B17" s="19"/>
      <c r="C17" s="19" t="s">
        <v>407</v>
      </c>
      <c r="D17" s="19"/>
      <c r="E17" s="19"/>
      <c r="F17" s="19"/>
      <c r="G17" s="19"/>
      <c r="H17" s="68">
        <v>50432</v>
      </c>
      <c r="I17" s="68">
        <v>280</v>
      </c>
      <c r="J17" s="68">
        <f t="shared" si="0"/>
        <v>14120960</v>
      </c>
    </row>
    <row r="18" spans="1:10" ht="12.75">
      <c r="A18" s="141" t="s">
        <v>408</v>
      </c>
      <c r="B18" s="19"/>
      <c r="C18" s="19" t="s">
        <v>409</v>
      </c>
      <c r="D18" s="19"/>
      <c r="E18" s="19"/>
      <c r="F18" s="19" t="s">
        <v>410</v>
      </c>
      <c r="G18" s="19"/>
      <c r="H18" s="68">
        <v>41594</v>
      </c>
      <c r="I18" s="68">
        <v>50</v>
      </c>
      <c r="J18" s="68">
        <f t="shared" si="0"/>
        <v>2079700</v>
      </c>
    </row>
    <row r="19" spans="1:10" ht="12.75">
      <c r="A19" s="169" t="s">
        <v>411</v>
      </c>
      <c r="B19" s="22"/>
      <c r="C19" s="22" t="s">
        <v>409</v>
      </c>
      <c r="D19" s="22"/>
      <c r="E19" s="22"/>
      <c r="F19" s="22" t="s">
        <v>412</v>
      </c>
      <c r="G19" s="22"/>
      <c r="H19" s="83">
        <v>596</v>
      </c>
      <c r="I19" s="83">
        <v>4600</v>
      </c>
      <c r="J19" s="68">
        <f t="shared" si="0"/>
        <v>2741600</v>
      </c>
    </row>
    <row r="20" spans="1:10" ht="12.75">
      <c r="A20" s="141" t="s">
        <v>28</v>
      </c>
      <c r="B20" s="19" t="s">
        <v>413</v>
      </c>
      <c r="C20" s="19"/>
      <c r="D20" s="19"/>
      <c r="E20" s="19"/>
      <c r="F20" s="19"/>
      <c r="G20" s="19"/>
      <c r="H20" s="68">
        <v>190</v>
      </c>
      <c r="I20" s="68">
        <v>3800</v>
      </c>
      <c r="J20" s="68">
        <f t="shared" si="0"/>
        <v>722000</v>
      </c>
    </row>
    <row r="21" spans="1:10" ht="12.75">
      <c r="A21" s="141" t="s">
        <v>35</v>
      </c>
      <c r="B21" s="19" t="s">
        <v>414</v>
      </c>
      <c r="C21" s="19"/>
      <c r="D21" s="19"/>
      <c r="E21" s="19"/>
      <c r="F21" s="19"/>
      <c r="G21" s="19"/>
      <c r="H21" s="68">
        <v>6400</v>
      </c>
      <c r="I21" s="68">
        <v>100</v>
      </c>
      <c r="J21" s="68">
        <f t="shared" si="0"/>
        <v>640000</v>
      </c>
    </row>
    <row r="22" spans="1:10" ht="12.75">
      <c r="A22" s="141" t="s">
        <v>38</v>
      </c>
      <c r="B22" s="19" t="s">
        <v>415</v>
      </c>
      <c r="C22" s="19"/>
      <c r="D22" s="19"/>
      <c r="E22" s="19"/>
      <c r="F22" s="19"/>
      <c r="G22" s="19"/>
      <c r="H22" s="68">
        <v>1000000</v>
      </c>
      <c r="I22" s="68">
        <v>2</v>
      </c>
      <c r="J22" s="68">
        <f t="shared" si="0"/>
        <v>2000000</v>
      </c>
    </row>
    <row r="23" spans="1:10" ht="12.75">
      <c r="A23" s="169" t="s">
        <v>29</v>
      </c>
      <c r="B23" s="22" t="s">
        <v>416</v>
      </c>
      <c r="C23" s="22"/>
      <c r="D23" s="22"/>
      <c r="E23" s="22"/>
      <c r="F23" s="22"/>
      <c r="G23" s="22"/>
      <c r="H23" s="83">
        <v>25532</v>
      </c>
      <c r="I23" s="83">
        <v>4830</v>
      </c>
      <c r="J23" s="68">
        <f t="shared" si="0"/>
        <v>123319560</v>
      </c>
    </row>
    <row r="24" spans="1:10" ht="12.75">
      <c r="A24" s="169" t="s">
        <v>20</v>
      </c>
      <c r="B24" s="22" t="s">
        <v>417</v>
      </c>
      <c r="C24" s="22"/>
      <c r="D24" s="22"/>
      <c r="E24" s="22"/>
      <c r="F24" s="22"/>
      <c r="G24" s="22"/>
      <c r="H24" s="83">
        <v>25532</v>
      </c>
      <c r="I24" s="83">
        <v>1743.40553031</v>
      </c>
      <c r="J24" s="68">
        <f t="shared" si="0"/>
        <v>44512629.99987492</v>
      </c>
    </row>
    <row r="25" spans="1:10" ht="12.75">
      <c r="A25" s="141"/>
      <c r="B25" s="22" t="s">
        <v>418</v>
      </c>
      <c r="C25" s="19"/>
      <c r="D25" s="19"/>
      <c r="E25" s="19"/>
      <c r="F25" s="19"/>
      <c r="G25" s="19"/>
      <c r="H25" s="68"/>
      <c r="I25" s="68"/>
      <c r="J25" s="68"/>
    </row>
    <row r="26" spans="1:10" ht="12.75">
      <c r="A26" s="141" t="s">
        <v>419</v>
      </c>
      <c r="B26" s="19"/>
      <c r="C26" s="22" t="s">
        <v>420</v>
      </c>
      <c r="D26" s="19"/>
      <c r="E26" s="19"/>
      <c r="F26" s="19"/>
      <c r="G26" s="19"/>
      <c r="H26" s="68">
        <v>1</v>
      </c>
      <c r="I26" s="68">
        <v>20170280</v>
      </c>
      <c r="J26" s="68">
        <f t="shared" si="0"/>
        <v>20170280</v>
      </c>
    </row>
    <row r="27" spans="1:10" ht="12.75">
      <c r="A27" s="141" t="s">
        <v>421</v>
      </c>
      <c r="B27" s="22"/>
      <c r="C27" s="19" t="s">
        <v>422</v>
      </c>
      <c r="D27" s="19"/>
      <c r="E27" s="19"/>
      <c r="F27" s="19"/>
      <c r="G27" s="19"/>
      <c r="H27" s="68">
        <v>147</v>
      </c>
      <c r="I27" s="68">
        <v>81200</v>
      </c>
      <c r="J27" s="68">
        <f t="shared" si="0"/>
        <v>11936400</v>
      </c>
    </row>
    <row r="28" spans="1:10" ht="12.75">
      <c r="A28" s="141" t="s">
        <v>423</v>
      </c>
      <c r="B28" s="22"/>
      <c r="C28" s="19" t="s">
        <v>424</v>
      </c>
      <c r="D28" s="19"/>
      <c r="E28" s="19"/>
      <c r="F28" s="19"/>
      <c r="G28" s="19"/>
      <c r="H28" s="68">
        <v>50</v>
      </c>
      <c r="I28" s="68">
        <v>111500</v>
      </c>
      <c r="J28" s="68">
        <f t="shared" si="0"/>
        <v>5575000</v>
      </c>
    </row>
    <row r="29" spans="1:10" ht="12.75">
      <c r="A29" s="141" t="s">
        <v>425</v>
      </c>
      <c r="B29" s="22"/>
      <c r="C29" s="22" t="s">
        <v>426</v>
      </c>
      <c r="D29" s="19"/>
      <c r="E29" s="19"/>
      <c r="F29" s="19"/>
      <c r="G29" s="19"/>
      <c r="H29" s="68">
        <v>60</v>
      </c>
      <c r="I29" s="68">
        <v>40000</v>
      </c>
      <c r="J29" s="68">
        <f t="shared" si="0"/>
        <v>2400000</v>
      </c>
    </row>
    <row r="30" spans="1:10" ht="12.75">
      <c r="A30" s="141" t="s">
        <v>427</v>
      </c>
      <c r="B30" s="22"/>
      <c r="C30" s="22" t="s">
        <v>428</v>
      </c>
      <c r="D30" s="19"/>
      <c r="E30" s="19"/>
      <c r="F30" s="19"/>
      <c r="G30" s="19"/>
      <c r="H30" s="68">
        <v>1</v>
      </c>
      <c r="I30" s="68">
        <v>2237300</v>
      </c>
      <c r="J30" s="68">
        <f t="shared" si="0"/>
        <v>2237300</v>
      </c>
    </row>
    <row r="31" spans="1:10" ht="12.75">
      <c r="A31" s="141" t="s">
        <v>429</v>
      </c>
      <c r="B31" s="22"/>
      <c r="C31" s="22" t="s">
        <v>430</v>
      </c>
      <c r="D31" s="19"/>
      <c r="E31" s="19"/>
      <c r="F31" s="19"/>
      <c r="G31" s="19"/>
      <c r="H31" s="68">
        <v>1</v>
      </c>
      <c r="I31" s="68">
        <v>8000000</v>
      </c>
      <c r="J31" s="68">
        <f t="shared" si="0"/>
        <v>8000000</v>
      </c>
    </row>
    <row r="32" spans="1:10" ht="12.75">
      <c r="A32" s="141" t="s">
        <v>431</v>
      </c>
      <c r="B32" s="22"/>
      <c r="C32" s="22" t="s">
        <v>432</v>
      </c>
      <c r="D32" s="19"/>
      <c r="E32" s="19"/>
      <c r="F32" s="19"/>
      <c r="G32" s="19"/>
      <c r="H32" s="68">
        <v>90</v>
      </c>
      <c r="I32" s="68">
        <v>150000</v>
      </c>
      <c r="J32" s="68">
        <f t="shared" si="0"/>
        <v>13500000</v>
      </c>
    </row>
    <row r="33" spans="1:10" ht="12.75">
      <c r="A33" s="141" t="s">
        <v>433</v>
      </c>
      <c r="B33" s="22"/>
      <c r="C33" s="22" t="s">
        <v>434</v>
      </c>
      <c r="D33" s="19"/>
      <c r="E33" s="19"/>
      <c r="F33" s="19"/>
      <c r="G33" s="19"/>
      <c r="H33" s="68">
        <v>10</v>
      </c>
      <c r="I33" s="68">
        <v>220000</v>
      </c>
      <c r="J33" s="68">
        <f t="shared" si="0"/>
        <v>2200000</v>
      </c>
    </row>
    <row r="34" spans="1:10" ht="12.75">
      <c r="A34" s="141" t="s">
        <v>435</v>
      </c>
      <c r="B34" s="19" t="s">
        <v>436</v>
      </c>
      <c r="C34" s="19"/>
      <c r="D34" s="19"/>
      <c r="E34" s="19"/>
      <c r="F34" s="19"/>
      <c r="G34" s="19"/>
      <c r="H34" s="68">
        <v>39</v>
      </c>
      <c r="I34" s="68">
        <v>700000</v>
      </c>
      <c r="J34" s="68">
        <f t="shared" si="0"/>
        <v>27300000</v>
      </c>
    </row>
    <row r="35" spans="1:10" ht="12.75">
      <c r="A35" s="141" t="s">
        <v>437</v>
      </c>
      <c r="B35" s="19" t="s">
        <v>436</v>
      </c>
      <c r="C35" s="19"/>
      <c r="D35" s="19"/>
      <c r="E35" s="19"/>
      <c r="F35" s="19"/>
      <c r="G35" s="19"/>
      <c r="H35" s="68">
        <v>3</v>
      </c>
      <c r="I35" s="68">
        <v>700000</v>
      </c>
      <c r="J35" s="68">
        <f t="shared" si="0"/>
        <v>2100000</v>
      </c>
    </row>
    <row r="36" spans="1:10" ht="12.75">
      <c r="A36" s="141" t="s">
        <v>438</v>
      </c>
      <c r="B36" s="19" t="s">
        <v>439</v>
      </c>
      <c r="C36" s="19"/>
      <c r="D36" s="19"/>
      <c r="E36" s="19"/>
      <c r="F36" s="19"/>
      <c r="G36" s="19"/>
      <c r="H36" s="68">
        <v>22</v>
      </c>
      <c r="I36" s="68">
        <v>525000</v>
      </c>
      <c r="J36" s="68">
        <f t="shared" si="0"/>
        <v>11550000</v>
      </c>
    </row>
    <row r="37" spans="1:10" ht="12.75">
      <c r="A37" s="141" t="s">
        <v>440</v>
      </c>
      <c r="B37" s="19" t="s">
        <v>441</v>
      </c>
      <c r="C37" s="19"/>
      <c r="D37" s="19"/>
      <c r="E37" s="19"/>
      <c r="F37" s="19"/>
      <c r="G37" s="19"/>
      <c r="H37" s="68">
        <v>58</v>
      </c>
      <c r="I37" s="68">
        <v>547000</v>
      </c>
      <c r="J37" s="68">
        <f t="shared" si="0"/>
        <v>31726000</v>
      </c>
    </row>
    <row r="38" spans="1:10" ht="12.75">
      <c r="A38" s="141" t="s">
        <v>442</v>
      </c>
      <c r="B38" s="19" t="s">
        <v>443</v>
      </c>
      <c r="C38" s="19"/>
      <c r="D38" s="19"/>
      <c r="E38" s="19"/>
      <c r="F38" s="19"/>
      <c r="G38" s="19"/>
      <c r="H38" s="68">
        <v>7</v>
      </c>
      <c r="I38" s="68">
        <v>50000</v>
      </c>
      <c r="J38" s="68">
        <f t="shared" si="0"/>
        <v>350000</v>
      </c>
    </row>
    <row r="39" spans="1:10" ht="12.75">
      <c r="A39" s="170" t="s">
        <v>444</v>
      </c>
      <c r="B39" s="19" t="s">
        <v>445</v>
      </c>
      <c r="C39" s="1"/>
      <c r="D39" s="19" t="s">
        <v>446</v>
      </c>
      <c r="E39" s="1"/>
      <c r="F39" s="19"/>
      <c r="G39" s="19" t="s">
        <v>447</v>
      </c>
      <c r="H39" s="68">
        <v>513.3333333333334</v>
      </c>
      <c r="I39" s="68">
        <v>199000</v>
      </c>
      <c r="J39" s="68">
        <f t="shared" si="0"/>
        <v>102153333.33333334</v>
      </c>
    </row>
    <row r="40" spans="1:10" ht="12.75">
      <c r="A40" s="141"/>
      <c r="B40" s="19" t="s">
        <v>448</v>
      </c>
      <c r="C40" s="19"/>
      <c r="D40" s="19"/>
      <c r="E40" s="19"/>
      <c r="F40" s="19"/>
      <c r="G40" s="19"/>
      <c r="H40" s="68"/>
      <c r="I40" s="68"/>
      <c r="J40" s="68"/>
    </row>
    <row r="41" spans="1:10" ht="12.75">
      <c r="A41" s="141" t="s">
        <v>449</v>
      </c>
      <c r="B41" s="19"/>
      <c r="C41" s="19" t="s">
        <v>445</v>
      </c>
      <c r="D41" s="19"/>
      <c r="E41" s="19" t="s">
        <v>450</v>
      </c>
      <c r="F41" s="19"/>
      <c r="G41" s="19" t="s">
        <v>451</v>
      </c>
      <c r="H41" s="143">
        <v>5.4</v>
      </c>
      <c r="I41" s="68">
        <v>2550000</v>
      </c>
      <c r="J41" s="68">
        <f t="shared" si="0"/>
        <v>13770000</v>
      </c>
    </row>
    <row r="42" spans="1:10" ht="12.75">
      <c r="A42" s="141" t="s">
        <v>449</v>
      </c>
      <c r="B42" s="19"/>
      <c r="C42" s="19"/>
      <c r="D42" s="19"/>
      <c r="E42" s="19" t="s">
        <v>452</v>
      </c>
      <c r="F42" s="19"/>
      <c r="G42" s="19" t="s">
        <v>451</v>
      </c>
      <c r="H42" s="143">
        <v>18.7666666666</v>
      </c>
      <c r="I42" s="68">
        <v>2550000</v>
      </c>
      <c r="J42" s="68">
        <f t="shared" si="0"/>
        <v>47854999.99983</v>
      </c>
    </row>
    <row r="43" spans="1:10" ht="12.75">
      <c r="A43" s="141"/>
      <c r="B43" s="19" t="s">
        <v>453</v>
      </c>
      <c r="C43" s="19"/>
      <c r="D43" s="19"/>
      <c r="E43" s="19"/>
      <c r="F43" s="19"/>
      <c r="G43" s="19"/>
      <c r="H43" s="68"/>
      <c r="I43" s="68"/>
      <c r="J43" s="68"/>
    </row>
    <row r="44" spans="1:10" ht="12.75">
      <c r="A44" s="141" t="s">
        <v>454</v>
      </c>
      <c r="B44" s="19"/>
      <c r="C44" s="19" t="s">
        <v>455</v>
      </c>
      <c r="D44" s="19"/>
      <c r="E44" s="19" t="s">
        <v>447</v>
      </c>
      <c r="F44" s="19"/>
      <c r="G44" s="19"/>
      <c r="H44" s="68">
        <v>568.6666666666666</v>
      </c>
      <c r="I44" s="68">
        <v>204000</v>
      </c>
      <c r="J44" s="68">
        <f t="shared" si="0"/>
        <v>116007999.99999999</v>
      </c>
    </row>
    <row r="45" spans="1:10" ht="12.75">
      <c r="A45" s="141" t="s">
        <v>456</v>
      </c>
      <c r="B45" s="19"/>
      <c r="C45" s="19" t="s">
        <v>457</v>
      </c>
      <c r="D45" s="19"/>
      <c r="E45" s="19" t="s">
        <v>447</v>
      </c>
      <c r="F45" s="19"/>
      <c r="G45" s="19"/>
      <c r="H45" s="68">
        <v>556</v>
      </c>
      <c r="I45" s="68">
        <v>212000</v>
      </c>
      <c r="J45" s="68">
        <f t="shared" si="0"/>
        <v>117872000</v>
      </c>
    </row>
    <row r="46" spans="1:10" ht="12.75">
      <c r="A46" s="141"/>
      <c r="B46" s="19" t="s">
        <v>448</v>
      </c>
      <c r="C46" s="19"/>
      <c r="D46" s="19"/>
      <c r="E46" s="19"/>
      <c r="F46" s="19"/>
      <c r="G46" s="19"/>
      <c r="H46" s="68"/>
      <c r="I46" s="68"/>
      <c r="J46" s="68"/>
    </row>
    <row r="47" spans="1:10" ht="12.75">
      <c r="A47" s="141" t="s">
        <v>449</v>
      </c>
      <c r="B47" s="19"/>
      <c r="C47" s="19" t="s">
        <v>453</v>
      </c>
      <c r="D47" s="19"/>
      <c r="E47" s="19" t="s">
        <v>458</v>
      </c>
      <c r="F47" s="19"/>
      <c r="G47" s="19" t="s">
        <v>451</v>
      </c>
      <c r="H47" s="143">
        <v>4.5666666666</v>
      </c>
      <c r="I47" s="68">
        <v>2550000</v>
      </c>
      <c r="J47" s="68">
        <f t="shared" si="0"/>
        <v>11644999.99983</v>
      </c>
    </row>
    <row r="48" spans="1:10" ht="12.75">
      <c r="A48" s="141"/>
      <c r="B48" s="19"/>
      <c r="C48" s="19"/>
      <c r="D48" s="19"/>
      <c r="E48" s="19" t="s">
        <v>459</v>
      </c>
      <c r="F48" s="19"/>
      <c r="G48" s="19" t="s">
        <v>451</v>
      </c>
      <c r="H48" s="143">
        <v>4.733333333</v>
      </c>
      <c r="I48" s="68">
        <v>2550000</v>
      </c>
      <c r="J48" s="68">
        <f t="shared" si="0"/>
        <v>12069999.99915</v>
      </c>
    </row>
    <row r="49" spans="1:10" ht="12.75">
      <c r="A49" s="141" t="s">
        <v>449</v>
      </c>
      <c r="B49" s="19"/>
      <c r="C49" s="19"/>
      <c r="D49" s="19"/>
      <c r="E49" s="19" t="s">
        <v>460</v>
      </c>
      <c r="F49" s="19"/>
      <c r="G49" s="19" t="s">
        <v>451</v>
      </c>
      <c r="H49" s="143">
        <v>9.8</v>
      </c>
      <c r="I49" s="68">
        <v>2550000</v>
      </c>
      <c r="J49" s="68">
        <f t="shared" si="0"/>
        <v>24990000</v>
      </c>
    </row>
    <row r="50" spans="1:10" ht="12.75">
      <c r="A50" s="141"/>
      <c r="B50" s="19"/>
      <c r="C50" s="19"/>
      <c r="D50" s="19"/>
      <c r="E50" s="19" t="s">
        <v>461</v>
      </c>
      <c r="F50" s="19"/>
      <c r="G50" s="19" t="s">
        <v>451</v>
      </c>
      <c r="H50" s="143">
        <v>6.2666666666</v>
      </c>
      <c r="I50" s="68">
        <v>2550000</v>
      </c>
      <c r="J50" s="68">
        <f t="shared" si="0"/>
        <v>15979999.99983</v>
      </c>
    </row>
    <row r="51" spans="1:10" ht="12.75">
      <c r="A51" s="141"/>
      <c r="B51" s="19"/>
      <c r="C51" s="19"/>
      <c r="D51" s="19"/>
      <c r="E51" s="19" t="s">
        <v>462</v>
      </c>
      <c r="F51" s="19"/>
      <c r="G51" s="19" t="s">
        <v>451</v>
      </c>
      <c r="H51" s="143">
        <v>5.5333333</v>
      </c>
      <c r="I51" s="68">
        <v>2550000</v>
      </c>
      <c r="J51" s="68">
        <f t="shared" si="0"/>
        <v>14109999.915</v>
      </c>
    </row>
    <row r="52" spans="1:10" ht="12.75">
      <c r="A52" s="141"/>
      <c r="B52" s="19"/>
      <c r="C52" s="19"/>
      <c r="D52" s="19"/>
      <c r="E52" s="19" t="s">
        <v>463</v>
      </c>
      <c r="F52" s="19"/>
      <c r="G52" s="19" t="s">
        <v>451</v>
      </c>
      <c r="H52" s="143">
        <v>12.1</v>
      </c>
      <c r="I52" s="68">
        <v>2550000</v>
      </c>
      <c r="J52" s="68">
        <f t="shared" si="0"/>
        <v>30855000</v>
      </c>
    </row>
    <row r="53" spans="1:10" ht="12.75">
      <c r="A53" s="141"/>
      <c r="B53" s="19" t="s">
        <v>464</v>
      </c>
      <c r="C53" s="19"/>
      <c r="D53" s="19"/>
      <c r="E53" s="19"/>
      <c r="F53" s="19"/>
      <c r="G53" s="19"/>
      <c r="H53" s="68"/>
      <c r="I53" s="68"/>
      <c r="J53" s="68"/>
    </row>
    <row r="54" spans="1:10" ht="12.75">
      <c r="A54" s="141" t="s">
        <v>465</v>
      </c>
      <c r="B54" s="19" t="s">
        <v>466</v>
      </c>
      <c r="C54" s="19"/>
      <c r="D54" s="19"/>
      <c r="E54" s="19"/>
      <c r="F54" s="19"/>
      <c r="G54" s="19" t="s">
        <v>467</v>
      </c>
      <c r="H54" s="68">
        <v>148.66666666666666</v>
      </c>
      <c r="I54" s="68">
        <v>105000</v>
      </c>
      <c r="J54" s="68">
        <f t="shared" si="0"/>
        <v>15609999.999999998</v>
      </c>
    </row>
    <row r="55" spans="1:10" ht="12.75">
      <c r="A55" s="141" t="s">
        <v>465</v>
      </c>
      <c r="B55" s="19" t="s">
        <v>466</v>
      </c>
      <c r="C55" s="19"/>
      <c r="D55" s="19"/>
      <c r="E55" s="19"/>
      <c r="F55" s="19"/>
      <c r="G55" s="19" t="s">
        <v>468</v>
      </c>
      <c r="H55" s="68">
        <v>64.33333333333333</v>
      </c>
      <c r="I55" s="68">
        <v>105000</v>
      </c>
      <c r="J55" s="68">
        <f t="shared" si="0"/>
        <v>6754999.999999999</v>
      </c>
    </row>
    <row r="56" spans="1:10" ht="13.5" thickBot="1">
      <c r="A56" s="142" t="s">
        <v>469</v>
      </c>
      <c r="B56" s="41" t="s">
        <v>470</v>
      </c>
      <c r="C56" s="41"/>
      <c r="D56" s="41"/>
      <c r="E56" s="41"/>
      <c r="F56" s="41"/>
      <c r="G56" s="41" t="s">
        <v>471</v>
      </c>
      <c r="H56" s="283">
        <v>135</v>
      </c>
      <c r="I56" s="283">
        <v>50000</v>
      </c>
      <c r="J56" s="283">
        <f t="shared" si="0"/>
        <v>6750000</v>
      </c>
    </row>
    <row r="57" spans="1:10" ht="12.75">
      <c r="A57" s="171" t="s">
        <v>469</v>
      </c>
      <c r="B57" s="19" t="s">
        <v>470</v>
      </c>
      <c r="C57" s="19"/>
      <c r="D57" s="19"/>
      <c r="E57" s="19"/>
      <c r="F57" s="19"/>
      <c r="G57" s="19" t="s">
        <v>472</v>
      </c>
      <c r="H57" s="68">
        <v>84</v>
      </c>
      <c r="I57" s="68">
        <v>40000</v>
      </c>
      <c r="J57" s="68">
        <f t="shared" si="0"/>
        <v>3360000</v>
      </c>
    </row>
    <row r="58" spans="1:10" ht="12.75">
      <c r="A58" s="141"/>
      <c r="B58" s="19" t="s">
        <v>473</v>
      </c>
      <c r="C58" s="22"/>
      <c r="D58" s="19"/>
      <c r="E58" s="19"/>
      <c r="F58" s="19"/>
      <c r="G58" s="19"/>
      <c r="H58" s="68"/>
      <c r="I58" s="68"/>
      <c r="J58" s="68"/>
    </row>
    <row r="59" spans="1:10" ht="12.75">
      <c r="A59" s="141" t="s">
        <v>474</v>
      </c>
      <c r="B59" s="19" t="s">
        <v>475</v>
      </c>
      <c r="C59" s="22"/>
      <c r="D59" s="19"/>
      <c r="E59" s="19"/>
      <c r="F59" s="19" t="s">
        <v>476</v>
      </c>
      <c r="G59" s="19" t="s">
        <v>467</v>
      </c>
      <c r="H59" s="68">
        <v>0.6666666666666666</v>
      </c>
      <c r="I59" s="68">
        <v>464000</v>
      </c>
      <c r="J59" s="68">
        <f t="shared" si="0"/>
        <v>309333.3333333333</v>
      </c>
    </row>
    <row r="60" spans="1:10" ht="12.75">
      <c r="A60" s="141" t="s">
        <v>474</v>
      </c>
      <c r="B60" s="19" t="s">
        <v>475</v>
      </c>
      <c r="C60" s="22"/>
      <c r="D60" s="19"/>
      <c r="E60" s="19"/>
      <c r="F60" s="19" t="s">
        <v>476</v>
      </c>
      <c r="G60" s="19" t="s">
        <v>468</v>
      </c>
      <c r="H60" s="68">
        <v>0.3333333333333333</v>
      </c>
      <c r="I60" s="68">
        <v>240000</v>
      </c>
      <c r="J60" s="68">
        <f t="shared" si="0"/>
        <v>80000</v>
      </c>
    </row>
    <row r="61" spans="1:10" ht="12.75">
      <c r="A61" s="141" t="s">
        <v>477</v>
      </c>
      <c r="B61" s="19" t="s">
        <v>475</v>
      </c>
      <c r="C61" s="22"/>
      <c r="D61" s="19"/>
      <c r="E61" s="19" t="s">
        <v>478</v>
      </c>
      <c r="F61" s="19" t="s">
        <v>479</v>
      </c>
      <c r="G61" s="19" t="s">
        <v>468</v>
      </c>
      <c r="H61" s="68">
        <v>1</v>
      </c>
      <c r="I61" s="68">
        <v>384000</v>
      </c>
      <c r="J61" s="68">
        <f t="shared" si="0"/>
        <v>384000</v>
      </c>
    </row>
    <row r="62" spans="1:10" ht="12.75">
      <c r="A62" s="141" t="s">
        <v>481</v>
      </c>
      <c r="B62" s="19" t="s">
        <v>475</v>
      </c>
      <c r="C62" s="22"/>
      <c r="D62" s="19"/>
      <c r="E62" s="19" t="s">
        <v>478</v>
      </c>
      <c r="F62" s="19" t="s">
        <v>482</v>
      </c>
      <c r="G62" s="19" t="s">
        <v>467</v>
      </c>
      <c r="H62" s="68">
        <v>15.333333333333334</v>
      </c>
      <c r="I62" s="68">
        <v>417600</v>
      </c>
      <c r="J62" s="68">
        <f t="shared" si="0"/>
        <v>6403200</v>
      </c>
    </row>
    <row r="63" spans="1:10" ht="12.75">
      <c r="A63" s="141" t="s">
        <v>481</v>
      </c>
      <c r="B63" s="19" t="s">
        <v>475</v>
      </c>
      <c r="C63" s="22"/>
      <c r="D63" s="19"/>
      <c r="E63" s="19" t="s">
        <v>478</v>
      </c>
      <c r="F63" s="19" t="s">
        <v>482</v>
      </c>
      <c r="G63" s="19" t="s">
        <v>468</v>
      </c>
      <c r="H63" s="68">
        <v>9</v>
      </c>
      <c r="I63" s="68">
        <v>192000</v>
      </c>
      <c r="J63" s="68">
        <f t="shared" si="0"/>
        <v>1728000</v>
      </c>
    </row>
    <row r="64" spans="1:10" ht="12.75">
      <c r="A64" s="141" t="s">
        <v>481</v>
      </c>
      <c r="B64" s="19" t="s">
        <v>475</v>
      </c>
      <c r="C64" s="22"/>
      <c r="D64" s="19"/>
      <c r="E64" s="19" t="s">
        <v>480</v>
      </c>
      <c r="F64" s="19" t="s">
        <v>482</v>
      </c>
      <c r="G64" s="19" t="s">
        <v>467</v>
      </c>
      <c r="H64" s="68">
        <v>40</v>
      </c>
      <c r="I64" s="68">
        <v>417600</v>
      </c>
      <c r="J64" s="68">
        <f t="shared" si="0"/>
        <v>16704000</v>
      </c>
    </row>
    <row r="65" spans="1:10" ht="12.75">
      <c r="A65" s="141" t="s">
        <v>481</v>
      </c>
      <c r="B65" s="19" t="s">
        <v>475</v>
      </c>
      <c r="C65" s="22"/>
      <c r="D65" s="19"/>
      <c r="E65" s="19" t="s">
        <v>480</v>
      </c>
      <c r="F65" s="19" t="s">
        <v>482</v>
      </c>
      <c r="G65" s="19" t="s">
        <v>468</v>
      </c>
      <c r="H65" s="68">
        <v>38.666666666666664</v>
      </c>
      <c r="I65" s="68">
        <v>192000</v>
      </c>
      <c r="J65" s="68">
        <f t="shared" si="0"/>
        <v>7424000</v>
      </c>
    </row>
    <row r="66" spans="1:10" ht="12.75">
      <c r="A66" s="141" t="s">
        <v>483</v>
      </c>
      <c r="B66" s="19" t="s">
        <v>484</v>
      </c>
      <c r="C66" s="19"/>
      <c r="D66" s="19"/>
      <c r="E66" s="19"/>
      <c r="F66" s="19"/>
      <c r="G66" s="19"/>
      <c r="H66" s="68">
        <v>558</v>
      </c>
      <c r="I66" s="68">
        <v>23000</v>
      </c>
      <c r="J66" s="68">
        <f t="shared" si="0"/>
        <v>12834000</v>
      </c>
    </row>
    <row r="67" spans="1:10" ht="12.75">
      <c r="A67" s="141" t="s">
        <v>485</v>
      </c>
      <c r="B67" s="19" t="s">
        <v>486</v>
      </c>
      <c r="C67" s="19"/>
      <c r="D67" s="19"/>
      <c r="E67" s="19"/>
      <c r="F67" s="19"/>
      <c r="G67" s="19"/>
      <c r="H67" s="68">
        <v>168.33333333333334</v>
      </c>
      <c r="I67" s="68">
        <v>32200</v>
      </c>
      <c r="J67" s="68">
        <f t="shared" si="0"/>
        <v>5420333.333333334</v>
      </c>
    </row>
    <row r="68" spans="1:10" ht="12.75">
      <c r="A68" s="141" t="s">
        <v>487</v>
      </c>
      <c r="B68" s="19" t="s">
        <v>488</v>
      </c>
      <c r="C68" s="19"/>
      <c r="D68" s="19"/>
      <c r="E68" s="19"/>
      <c r="F68" s="19"/>
      <c r="G68" s="19" t="s">
        <v>447</v>
      </c>
      <c r="H68" s="68">
        <v>1694</v>
      </c>
      <c r="I68" s="68">
        <v>720</v>
      </c>
      <c r="J68" s="68">
        <f t="shared" si="0"/>
        <v>1219680</v>
      </c>
    </row>
    <row r="69" spans="1:10" ht="12.75">
      <c r="A69" s="141" t="s">
        <v>489</v>
      </c>
      <c r="B69" s="19" t="s">
        <v>490</v>
      </c>
      <c r="C69" s="19"/>
      <c r="D69" s="19"/>
      <c r="E69" s="19"/>
      <c r="F69" s="19" t="s">
        <v>478</v>
      </c>
      <c r="G69" s="19" t="s">
        <v>447</v>
      </c>
      <c r="H69" s="68">
        <v>4.666666666666667</v>
      </c>
      <c r="I69" s="68">
        <v>15000</v>
      </c>
      <c r="J69" s="68">
        <f t="shared" si="0"/>
        <v>70000</v>
      </c>
    </row>
    <row r="70" spans="1:10" ht="12.75">
      <c r="A70" s="141" t="s">
        <v>489</v>
      </c>
      <c r="B70" s="19" t="s">
        <v>490</v>
      </c>
      <c r="C70" s="19"/>
      <c r="D70" s="19"/>
      <c r="E70" s="19"/>
      <c r="F70" s="19" t="s">
        <v>491</v>
      </c>
      <c r="G70" s="19" t="s">
        <v>447</v>
      </c>
      <c r="H70" s="68">
        <v>84.66666666666667</v>
      </c>
      <c r="I70" s="68">
        <v>15000</v>
      </c>
      <c r="J70" s="68">
        <f t="shared" si="0"/>
        <v>1270000</v>
      </c>
    </row>
    <row r="71" spans="1:10" ht="12.75">
      <c r="A71" s="171" t="s">
        <v>492</v>
      </c>
      <c r="B71" s="19" t="s">
        <v>493</v>
      </c>
      <c r="C71" s="19"/>
      <c r="D71" s="19"/>
      <c r="E71" s="19"/>
      <c r="F71" s="144" t="s">
        <v>494</v>
      </c>
      <c r="G71" s="19"/>
      <c r="H71" s="68">
        <v>37.333333333333336</v>
      </c>
      <c r="I71" s="68">
        <v>45000</v>
      </c>
      <c r="J71" s="68">
        <f t="shared" si="0"/>
        <v>1680000</v>
      </c>
    </row>
    <row r="72" spans="1:10" ht="12.75">
      <c r="A72" s="171" t="s">
        <v>492</v>
      </c>
      <c r="B72" s="19" t="s">
        <v>493</v>
      </c>
      <c r="C72" s="19"/>
      <c r="D72" s="19"/>
      <c r="E72" s="19"/>
      <c r="F72" s="144" t="s">
        <v>495</v>
      </c>
      <c r="G72" s="19"/>
      <c r="H72" s="68">
        <v>31</v>
      </c>
      <c r="I72" s="68">
        <v>45000</v>
      </c>
      <c r="J72" s="68">
        <f aca="true" t="shared" si="1" ref="J72:J79">H72*I72</f>
        <v>1395000</v>
      </c>
    </row>
    <row r="73" spans="1:10" ht="12.75">
      <c r="A73" s="141"/>
      <c r="B73" s="19" t="s">
        <v>496</v>
      </c>
      <c r="C73" s="19"/>
      <c r="D73" s="19"/>
      <c r="E73" s="19"/>
      <c r="F73" s="19"/>
      <c r="G73" s="19"/>
      <c r="H73" s="68"/>
      <c r="I73" s="68"/>
      <c r="J73" s="68"/>
    </row>
    <row r="74" spans="1:10" ht="12.75">
      <c r="A74" s="141" t="s">
        <v>497</v>
      </c>
      <c r="B74" s="19" t="s">
        <v>498</v>
      </c>
      <c r="C74" s="19"/>
      <c r="D74" s="19"/>
      <c r="E74" s="19"/>
      <c r="F74" s="19"/>
      <c r="G74" s="19"/>
      <c r="H74" s="68">
        <v>395</v>
      </c>
      <c r="I74" s="68">
        <v>55000</v>
      </c>
      <c r="J74" s="68">
        <f t="shared" si="1"/>
        <v>21725000</v>
      </c>
    </row>
    <row r="75" spans="1:10" ht="12.75">
      <c r="A75" s="141" t="s">
        <v>497</v>
      </c>
      <c r="B75" s="19" t="s">
        <v>499</v>
      </c>
      <c r="C75" s="19"/>
      <c r="D75" s="19"/>
      <c r="E75" s="19"/>
      <c r="F75" s="19" t="s">
        <v>478</v>
      </c>
      <c r="G75" s="19"/>
      <c r="H75" s="68">
        <v>50</v>
      </c>
      <c r="I75" s="68">
        <v>55000</v>
      </c>
      <c r="J75" s="68">
        <f t="shared" si="1"/>
        <v>2750000</v>
      </c>
    </row>
    <row r="76" spans="1:10" ht="12.75">
      <c r="A76" s="141"/>
      <c r="B76" s="19" t="s">
        <v>499</v>
      </c>
      <c r="C76" s="19"/>
      <c r="D76" s="19"/>
      <c r="E76" s="19"/>
      <c r="F76" s="19" t="s">
        <v>494</v>
      </c>
      <c r="G76" s="19"/>
      <c r="H76" s="68">
        <v>158</v>
      </c>
      <c r="I76" s="68">
        <v>55000</v>
      </c>
      <c r="J76" s="68">
        <f t="shared" si="1"/>
        <v>8690000</v>
      </c>
    </row>
    <row r="77" spans="1:10" ht="12.75">
      <c r="A77" s="141" t="s">
        <v>500</v>
      </c>
      <c r="B77" s="19" t="s">
        <v>501</v>
      </c>
      <c r="C77" s="19"/>
      <c r="D77" s="19"/>
      <c r="E77" s="19"/>
      <c r="F77" s="19"/>
      <c r="G77" s="19"/>
      <c r="H77" s="68">
        <v>633</v>
      </c>
      <c r="I77" s="68">
        <v>10000</v>
      </c>
      <c r="J77" s="68">
        <f t="shared" si="1"/>
        <v>6330000</v>
      </c>
    </row>
    <row r="78" spans="1:10" ht="12.75">
      <c r="A78" s="141" t="s">
        <v>502</v>
      </c>
      <c r="B78" s="19" t="s">
        <v>503</v>
      </c>
      <c r="C78" s="19"/>
      <c r="D78" s="19"/>
      <c r="E78" s="19"/>
      <c r="F78" s="19"/>
      <c r="G78" s="19"/>
      <c r="H78" s="68">
        <v>1702</v>
      </c>
      <c r="I78" s="68">
        <v>1000</v>
      </c>
      <c r="J78" s="68">
        <f t="shared" si="1"/>
        <v>1702000</v>
      </c>
    </row>
    <row r="79" spans="1:10" ht="13.5" thickBot="1">
      <c r="A79" s="141" t="s">
        <v>504</v>
      </c>
      <c r="B79" s="19" t="s">
        <v>505</v>
      </c>
      <c r="C79" s="19"/>
      <c r="D79" s="19"/>
      <c r="E79" s="19"/>
      <c r="F79" s="19"/>
      <c r="G79" s="19"/>
      <c r="H79" s="68">
        <v>25532</v>
      </c>
      <c r="I79" s="68">
        <v>1135</v>
      </c>
      <c r="J79" s="68">
        <f t="shared" si="1"/>
        <v>28978820</v>
      </c>
    </row>
    <row r="80" spans="1:10" ht="13.5" thickBot="1">
      <c r="A80" s="172"/>
      <c r="B80" s="71"/>
      <c r="C80" s="71"/>
      <c r="D80" s="71"/>
      <c r="E80" s="71"/>
      <c r="F80" s="71"/>
      <c r="G80" s="71"/>
      <c r="H80" s="72"/>
      <c r="I80" s="72"/>
      <c r="J80" s="72">
        <f>SUM(J12:J79)</f>
        <v>1068185754.9135151</v>
      </c>
    </row>
    <row r="81" spans="1:10" ht="12.75">
      <c r="A81" s="141"/>
      <c r="B81" s="19"/>
      <c r="C81" s="19"/>
      <c r="D81" s="19"/>
      <c r="E81" s="19"/>
      <c r="F81" s="19"/>
      <c r="G81" s="19"/>
      <c r="H81" s="68"/>
      <c r="I81" s="68"/>
      <c r="J81" s="68"/>
    </row>
    <row r="82" spans="1:10" ht="12.75">
      <c r="A82" s="141"/>
      <c r="B82" s="19"/>
      <c r="C82" s="19"/>
      <c r="D82" s="19"/>
      <c r="E82" s="19"/>
      <c r="F82" s="19"/>
      <c r="G82" s="19"/>
      <c r="H82" s="68"/>
      <c r="I82" s="68"/>
      <c r="J82" s="68"/>
    </row>
    <row r="83" spans="1:10" ht="12.75">
      <c r="A83" s="141" t="s">
        <v>506</v>
      </c>
      <c r="B83" s="19" t="s">
        <v>507</v>
      </c>
      <c r="C83" s="19"/>
      <c r="D83" s="19"/>
      <c r="E83" s="19"/>
      <c r="F83" s="19"/>
      <c r="G83" s="19"/>
      <c r="H83" s="68">
        <v>241</v>
      </c>
      <c r="I83" s="68">
        <v>11700</v>
      </c>
      <c r="J83" s="68">
        <f>H83*I83</f>
        <v>2819700</v>
      </c>
    </row>
    <row r="84" spans="1:10" ht="12.75">
      <c r="A84" s="141" t="s">
        <v>508</v>
      </c>
      <c r="B84" s="19" t="s">
        <v>509</v>
      </c>
      <c r="C84" s="19"/>
      <c r="D84" s="19"/>
      <c r="E84" s="19"/>
      <c r="F84" s="19"/>
      <c r="G84" s="19"/>
      <c r="H84" s="68">
        <v>7</v>
      </c>
      <c r="I84" s="68">
        <v>1020000</v>
      </c>
      <c r="J84" s="68">
        <f>H84*I84</f>
        <v>7140000</v>
      </c>
    </row>
    <row r="85" spans="1:10" ht="13.5" thickBot="1">
      <c r="A85" s="141" t="s">
        <v>510</v>
      </c>
      <c r="B85" s="19" t="s">
        <v>511</v>
      </c>
      <c r="C85" s="19"/>
      <c r="D85" s="19"/>
      <c r="E85" s="19"/>
      <c r="F85" s="19"/>
      <c r="G85" s="19"/>
      <c r="H85" s="68">
        <v>53</v>
      </c>
      <c r="I85" s="68">
        <v>9400</v>
      </c>
      <c r="J85" s="68">
        <f>H85*I85</f>
        <v>498200</v>
      </c>
    </row>
    <row r="86" spans="1:10" ht="13.5" thickBot="1">
      <c r="A86" s="173"/>
      <c r="B86" s="71" t="s">
        <v>396</v>
      </c>
      <c r="C86" s="71"/>
      <c r="D86" s="71"/>
      <c r="E86" s="71"/>
      <c r="F86" s="71"/>
      <c r="G86" s="71"/>
      <c r="H86" s="72"/>
      <c r="I86" s="72"/>
      <c r="J86" s="72">
        <f>SUM(J83:J85)</f>
        <v>10457900</v>
      </c>
    </row>
    <row r="87" spans="1:10" ht="12.75">
      <c r="A87" s="141"/>
      <c r="B87" s="58" t="s">
        <v>512</v>
      </c>
      <c r="C87" s="58"/>
      <c r="D87" s="58"/>
      <c r="E87" s="58"/>
      <c r="F87" s="58"/>
      <c r="G87" s="58"/>
      <c r="H87" s="73"/>
      <c r="I87" s="68"/>
      <c r="J87" s="73"/>
    </row>
    <row r="88" spans="1:10" ht="12.75">
      <c r="A88" s="141"/>
      <c r="B88" s="19" t="s">
        <v>513</v>
      </c>
      <c r="C88" s="19"/>
      <c r="D88" s="19"/>
      <c r="E88" s="19"/>
      <c r="F88" s="19"/>
      <c r="G88" s="19"/>
      <c r="H88" s="68"/>
      <c r="I88" s="68"/>
      <c r="J88" s="68">
        <v>164476839</v>
      </c>
    </row>
    <row r="89" spans="1:10" ht="13.5" thickBot="1">
      <c r="A89" s="141"/>
      <c r="B89" s="19" t="s">
        <v>514</v>
      </c>
      <c r="C89" s="19"/>
      <c r="D89" s="19"/>
      <c r="E89" s="19"/>
      <c r="F89" s="19"/>
      <c r="G89" s="19"/>
      <c r="H89" s="68"/>
      <c r="I89" s="68"/>
      <c r="J89" s="68">
        <v>456331701</v>
      </c>
    </row>
    <row r="90" spans="1:10" ht="13.5" thickBot="1">
      <c r="A90" s="173"/>
      <c r="B90" s="71" t="s">
        <v>512</v>
      </c>
      <c r="C90" s="71"/>
      <c r="D90" s="71"/>
      <c r="E90" s="71"/>
      <c r="F90" s="71"/>
      <c r="G90" s="71"/>
      <c r="H90" s="72"/>
      <c r="I90" s="281"/>
      <c r="J90" s="72">
        <f>SUM(J88:J89)</f>
        <v>620808540</v>
      </c>
    </row>
    <row r="91" spans="1:10" ht="12.75">
      <c r="A91" s="138"/>
      <c r="B91" s="63"/>
      <c r="C91" s="24"/>
      <c r="D91" s="24"/>
      <c r="E91" s="24"/>
      <c r="F91" s="24"/>
      <c r="G91" s="139"/>
      <c r="H91" s="146"/>
      <c r="I91" s="140"/>
      <c r="J91" s="147"/>
    </row>
    <row r="92" spans="1:10" ht="12.75">
      <c r="A92" s="141"/>
      <c r="B92" s="58"/>
      <c r="C92" s="58"/>
      <c r="D92" s="58"/>
      <c r="E92" s="58"/>
      <c r="F92" s="58"/>
      <c r="G92" s="148"/>
      <c r="H92" s="149"/>
      <c r="I92" s="73"/>
      <c r="J92" s="126"/>
    </row>
    <row r="93" spans="1:10" ht="12.75">
      <c r="A93" s="174" t="s">
        <v>515</v>
      </c>
      <c r="B93" s="19" t="s">
        <v>516</v>
      </c>
      <c r="C93" s="19"/>
      <c r="D93" s="19"/>
      <c r="E93" s="19"/>
      <c r="F93" s="19"/>
      <c r="G93" s="67"/>
      <c r="H93" s="150">
        <v>53</v>
      </c>
      <c r="I93" s="68">
        <v>3920172</v>
      </c>
      <c r="J93" s="68">
        <f>H93*I93</f>
        <v>207769116</v>
      </c>
    </row>
    <row r="94" spans="1:10" ht="12.75">
      <c r="A94" s="174" t="s">
        <v>517</v>
      </c>
      <c r="B94" s="19" t="s">
        <v>518</v>
      </c>
      <c r="C94" s="19"/>
      <c r="D94" s="19"/>
      <c r="E94" s="19"/>
      <c r="F94" s="19"/>
      <c r="G94" s="67"/>
      <c r="H94" s="150">
        <v>1891</v>
      </c>
      <c r="I94" s="68">
        <v>4717</v>
      </c>
      <c r="J94" s="68">
        <f>H94*I94</f>
        <v>8919847</v>
      </c>
    </row>
    <row r="95" spans="1:10" ht="12.75">
      <c r="A95" s="174" t="s">
        <v>519</v>
      </c>
      <c r="B95" s="19" t="s">
        <v>520</v>
      </c>
      <c r="C95" s="19"/>
      <c r="D95" s="19"/>
      <c r="E95" s="19"/>
      <c r="F95" s="19"/>
      <c r="G95" s="67"/>
      <c r="H95" s="150">
        <v>22585</v>
      </c>
      <c r="I95" s="68">
        <v>115</v>
      </c>
      <c r="J95" s="68">
        <f>H95*I95</f>
        <v>2597275</v>
      </c>
    </row>
    <row r="96" spans="1:10" ht="13.5" thickBot="1">
      <c r="A96" s="174" t="s">
        <v>521</v>
      </c>
      <c r="B96" s="19" t="s">
        <v>522</v>
      </c>
      <c r="C96" s="19"/>
      <c r="D96" s="19"/>
      <c r="E96" s="19"/>
      <c r="F96" s="19"/>
      <c r="G96" s="67"/>
      <c r="H96" s="150">
        <v>4</v>
      </c>
      <c r="I96" s="83">
        <v>500000</v>
      </c>
      <c r="J96" s="68">
        <f>H96*I96</f>
        <v>2000000</v>
      </c>
    </row>
    <row r="97" spans="1:10" ht="13.5" thickBot="1">
      <c r="A97" s="175"/>
      <c r="B97" s="71" t="s">
        <v>523</v>
      </c>
      <c r="C97" s="71"/>
      <c r="D97" s="71"/>
      <c r="E97" s="71"/>
      <c r="F97" s="71"/>
      <c r="G97" s="151"/>
      <c r="H97" s="152"/>
      <c r="I97" s="72"/>
      <c r="J97" s="153">
        <f>SUM(J93:J96)</f>
        <v>221286238</v>
      </c>
    </row>
    <row r="98" spans="1:10" ht="12.75">
      <c r="A98" s="174"/>
      <c r="B98" s="19"/>
      <c r="C98" s="19"/>
      <c r="D98" s="19"/>
      <c r="E98" s="19"/>
      <c r="F98" s="19"/>
      <c r="G98" s="67"/>
      <c r="H98" s="150"/>
      <c r="I98" s="68"/>
      <c r="J98" s="69"/>
    </row>
    <row r="99" spans="1:10" ht="13.5" thickBot="1">
      <c r="A99" s="174"/>
      <c r="B99" s="19"/>
      <c r="C99" s="19"/>
      <c r="D99" s="19"/>
      <c r="E99" s="19"/>
      <c r="F99" s="19"/>
      <c r="G99" s="67"/>
      <c r="H99" s="150"/>
      <c r="I99" s="68"/>
      <c r="J99" s="69"/>
    </row>
    <row r="100" spans="1:10" ht="13.5" thickBot="1">
      <c r="A100" s="175" t="s">
        <v>524</v>
      </c>
      <c r="B100" s="71" t="s">
        <v>525</v>
      </c>
      <c r="C100" s="71"/>
      <c r="D100" s="71"/>
      <c r="E100" s="71"/>
      <c r="F100" s="71"/>
      <c r="G100" s="151"/>
      <c r="H100" s="152"/>
      <c r="I100" s="72"/>
      <c r="J100" s="153">
        <v>9647239</v>
      </c>
    </row>
    <row r="101" spans="1:10" ht="13.5" thickBot="1">
      <c r="A101" s="174"/>
      <c r="B101" s="19"/>
      <c r="C101" s="19"/>
      <c r="D101" s="19"/>
      <c r="E101" s="19"/>
      <c r="F101" s="19"/>
      <c r="G101" s="67"/>
      <c r="H101" s="150"/>
      <c r="I101" s="68"/>
      <c r="J101" s="69"/>
    </row>
    <row r="102" spans="1:10" ht="12.75">
      <c r="A102" s="176"/>
      <c r="B102" s="24"/>
      <c r="C102" s="24"/>
      <c r="D102" s="24"/>
      <c r="E102" s="24"/>
      <c r="F102" s="24"/>
      <c r="G102" s="139"/>
      <c r="H102" s="146"/>
      <c r="I102" s="140"/>
      <c r="J102" s="147"/>
    </row>
    <row r="103" spans="1:10" ht="12.75">
      <c r="A103" s="58" t="s">
        <v>533</v>
      </c>
      <c r="C103" s="58"/>
      <c r="D103" s="58"/>
      <c r="E103" s="58"/>
      <c r="F103" s="58"/>
      <c r="G103" s="148"/>
      <c r="H103" s="149"/>
      <c r="I103" s="73"/>
      <c r="J103" s="126">
        <f>J80+J86+J90+J97+J100</f>
        <v>1930385671.913515</v>
      </c>
    </row>
    <row r="104" spans="1:10" ht="13.5" thickBot="1">
      <c r="A104" s="142"/>
      <c r="B104" s="156"/>
      <c r="C104" s="156"/>
      <c r="D104" s="156"/>
      <c r="E104" s="156"/>
      <c r="F104" s="156"/>
      <c r="G104" s="157"/>
      <c r="H104" s="158"/>
      <c r="I104" s="282"/>
      <c r="J104" s="159"/>
    </row>
  </sheetData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125" style="0" customWidth="1"/>
    <col min="2" max="2" width="34.25390625" style="0" customWidth="1"/>
    <col min="15" max="15" width="10.375" style="0" customWidth="1"/>
  </cols>
  <sheetData>
    <row r="1" spans="1:13" ht="12.75">
      <c r="A1" s="18"/>
      <c r="B1" s="18"/>
      <c r="C1" s="21"/>
      <c r="D1" s="18"/>
      <c r="E1" s="18"/>
      <c r="F1" s="18"/>
      <c r="G1" s="18"/>
      <c r="H1" s="18"/>
      <c r="I1" s="18"/>
      <c r="J1" s="21" t="s">
        <v>527</v>
      </c>
      <c r="K1" s="18"/>
      <c r="L1" s="18"/>
      <c r="M1" s="18"/>
    </row>
    <row r="2" spans="1:13" ht="12.75">
      <c r="A2" s="18"/>
      <c r="B2" s="18"/>
      <c r="C2" s="21"/>
      <c r="D2" s="18"/>
      <c r="E2" s="18"/>
      <c r="F2" s="18"/>
      <c r="G2" s="18"/>
      <c r="H2" s="18"/>
      <c r="I2" s="18"/>
      <c r="J2" s="21" t="s">
        <v>781</v>
      </c>
      <c r="K2" s="18"/>
      <c r="L2" s="18"/>
      <c r="M2" s="18"/>
    </row>
    <row r="3" spans="1:13" ht="12.75">
      <c r="A3" s="18"/>
      <c r="B3" s="18"/>
      <c r="C3" s="21"/>
      <c r="D3" s="18"/>
      <c r="E3" s="18"/>
      <c r="F3" s="18"/>
      <c r="G3" s="18"/>
      <c r="H3" s="18"/>
      <c r="I3" s="18"/>
      <c r="J3" s="20"/>
      <c r="K3" s="18"/>
      <c r="L3" s="18"/>
      <c r="M3" s="18"/>
    </row>
    <row r="4" spans="1:13" ht="12.75">
      <c r="A4" s="18"/>
      <c r="B4" s="18"/>
      <c r="C4" s="54" t="s">
        <v>380</v>
      </c>
      <c r="D4" s="55"/>
      <c r="E4" s="55"/>
      <c r="F4" s="55"/>
      <c r="G4" s="55"/>
      <c r="H4" s="55"/>
      <c r="I4" s="18"/>
      <c r="J4" s="18"/>
      <c r="K4" s="18"/>
      <c r="L4" s="18"/>
      <c r="M4" s="18"/>
    </row>
    <row r="5" spans="1:13" ht="12.75">
      <c r="A5" s="18"/>
      <c r="B5" s="18"/>
      <c r="C5" s="21"/>
      <c r="D5" s="18"/>
      <c r="E5" s="18"/>
      <c r="F5" s="55" t="s">
        <v>377</v>
      </c>
      <c r="G5" s="18"/>
      <c r="H5" s="18"/>
      <c r="I5" s="18"/>
      <c r="J5" s="18"/>
      <c r="K5" s="18"/>
      <c r="L5" s="18"/>
      <c r="M5" s="18"/>
    </row>
    <row r="6" spans="1:13" ht="13.5" thickBot="1">
      <c r="A6" s="18"/>
      <c r="B6" s="18"/>
      <c r="C6" s="21"/>
      <c r="D6" s="18"/>
      <c r="E6" s="18"/>
      <c r="F6" s="18"/>
      <c r="G6" s="18"/>
      <c r="H6" s="18"/>
      <c r="I6" s="18"/>
      <c r="J6" s="18" t="s">
        <v>37</v>
      </c>
      <c r="K6" s="18"/>
      <c r="L6" s="18"/>
      <c r="M6" s="19"/>
    </row>
    <row r="7" spans="1:13" ht="12.75">
      <c r="A7" s="23"/>
      <c r="B7" s="24"/>
      <c r="C7" s="128" t="s">
        <v>381</v>
      </c>
      <c r="D7" s="24" t="s">
        <v>381</v>
      </c>
      <c r="E7" s="129" t="s">
        <v>382</v>
      </c>
      <c r="F7" s="24" t="s">
        <v>382</v>
      </c>
      <c r="G7" s="129" t="s">
        <v>383</v>
      </c>
      <c r="H7" s="24" t="s">
        <v>383</v>
      </c>
      <c r="I7" s="129" t="s">
        <v>384</v>
      </c>
      <c r="J7" s="24" t="s">
        <v>384</v>
      </c>
      <c r="K7" s="129" t="s">
        <v>385</v>
      </c>
      <c r="L7" s="24" t="s">
        <v>385</v>
      </c>
      <c r="M7" s="130" t="s">
        <v>386</v>
      </c>
    </row>
    <row r="8" spans="1:13" ht="12.75">
      <c r="A8" s="25"/>
      <c r="B8" s="19" t="s">
        <v>17</v>
      </c>
      <c r="C8" s="37" t="s">
        <v>387</v>
      </c>
      <c r="D8" s="19" t="s">
        <v>387</v>
      </c>
      <c r="E8" s="35" t="s">
        <v>388</v>
      </c>
      <c r="F8" s="19" t="s">
        <v>388</v>
      </c>
      <c r="G8" s="35" t="s">
        <v>388</v>
      </c>
      <c r="H8" s="19" t="s">
        <v>388</v>
      </c>
      <c r="I8" s="35" t="s">
        <v>389</v>
      </c>
      <c r="J8" s="19" t="s">
        <v>389</v>
      </c>
      <c r="K8" s="56" t="s">
        <v>390</v>
      </c>
      <c r="L8" s="22" t="s">
        <v>390</v>
      </c>
      <c r="M8" s="75" t="s">
        <v>26</v>
      </c>
    </row>
    <row r="9" spans="1:13" ht="12.75">
      <c r="A9" s="77"/>
      <c r="B9" s="59"/>
      <c r="C9" s="30"/>
      <c r="D9" s="59" t="s">
        <v>391</v>
      </c>
      <c r="E9" s="29"/>
      <c r="F9" s="59" t="s">
        <v>391</v>
      </c>
      <c r="G9" s="29"/>
      <c r="H9" s="59" t="s">
        <v>391</v>
      </c>
      <c r="I9" s="29"/>
      <c r="J9" s="59" t="s">
        <v>391</v>
      </c>
      <c r="K9" s="29"/>
      <c r="L9" s="59" t="s">
        <v>391</v>
      </c>
      <c r="M9" s="131"/>
    </row>
    <row r="10" spans="1:13" ht="12.75">
      <c r="A10" s="25"/>
      <c r="B10" s="19"/>
      <c r="C10" s="37"/>
      <c r="D10" s="57"/>
      <c r="E10" s="35"/>
      <c r="F10" s="57"/>
      <c r="G10" s="35"/>
      <c r="H10" s="57"/>
      <c r="I10" s="35"/>
      <c r="J10" s="19"/>
      <c r="K10" s="37"/>
      <c r="L10" s="19"/>
      <c r="M10" s="38"/>
    </row>
    <row r="11" spans="1:15" ht="12.75">
      <c r="A11" s="25" t="s">
        <v>215</v>
      </c>
      <c r="B11" s="19"/>
      <c r="C11" s="37">
        <f>C12+C14+C15+C16+C13</f>
        <v>45801</v>
      </c>
      <c r="D11" s="57">
        <f>SUM(C11/M11*100)</f>
        <v>8.60017387744832</v>
      </c>
      <c r="E11" s="37">
        <f>E12+E14+E15+E16+E13</f>
        <v>260757</v>
      </c>
      <c r="F11" s="57">
        <f>SUM(E11/M11*100)</f>
        <v>48.96302569292792</v>
      </c>
      <c r="G11" s="37">
        <f>G12+G14+G15+G16+G13</f>
        <v>226001</v>
      </c>
      <c r="H11" s="57">
        <f>SUM(G11/M11*100)</f>
        <v>42.43680042962376</v>
      </c>
      <c r="I11" s="37">
        <f>I12+I14+I15+I16+I13</f>
        <v>0</v>
      </c>
      <c r="J11" s="57">
        <f>SUM(I11/M11*100)</f>
        <v>0</v>
      </c>
      <c r="K11" s="37">
        <f>K12+K14+K15+K16+K13</f>
        <v>0</v>
      </c>
      <c r="L11" s="57">
        <f>SUM(K11/M11*100)</f>
        <v>0</v>
      </c>
      <c r="M11" s="38">
        <f>SUM(C11+E11+G11+I11+K11)</f>
        <v>532559</v>
      </c>
      <c r="O11" s="4"/>
    </row>
    <row r="12" spans="1:17" ht="12.75">
      <c r="A12" s="25"/>
      <c r="B12" s="19" t="s">
        <v>378</v>
      </c>
      <c r="C12" s="37">
        <v>43346</v>
      </c>
      <c r="D12" s="57">
        <f>SUM(C12/M12*100)</f>
        <v>9.539319487756194</v>
      </c>
      <c r="E12" s="37">
        <v>233124</v>
      </c>
      <c r="F12" s="57">
        <f aca="true" t="shared" si="0" ref="F12:F37">SUM(E12/M12*100)</f>
        <v>51.304487525115924</v>
      </c>
      <c r="G12" s="37">
        <v>177923</v>
      </c>
      <c r="H12" s="57">
        <f aca="true" t="shared" si="1" ref="H12:H37">SUM(G12/M12*100)</f>
        <v>39.15619298712788</v>
      </c>
      <c r="I12" s="37"/>
      <c r="J12" s="57">
        <f aca="true" t="shared" si="2" ref="J12:J37">SUM(I12/M12*100)</f>
        <v>0</v>
      </c>
      <c r="K12" s="37"/>
      <c r="L12" s="57">
        <f aca="true" t="shared" si="3" ref="L12:L37">SUM(K12/M12*100)</f>
        <v>0</v>
      </c>
      <c r="M12" s="38">
        <f>SUM(C12+E12+G12+I12+K12)</f>
        <v>454393</v>
      </c>
      <c r="O12" s="4"/>
      <c r="P12" s="1"/>
      <c r="Q12" s="4"/>
    </row>
    <row r="13" spans="1:17" ht="12.75">
      <c r="A13" s="25"/>
      <c r="B13" s="19" t="s">
        <v>379</v>
      </c>
      <c r="C13" s="37">
        <v>0</v>
      </c>
      <c r="D13" s="57"/>
      <c r="E13" s="37">
        <v>7140</v>
      </c>
      <c r="F13" s="57">
        <f t="shared" si="0"/>
        <v>33.87578877449353</v>
      </c>
      <c r="G13" s="37">
        <v>13937</v>
      </c>
      <c r="H13" s="57">
        <f t="shared" si="1"/>
        <v>66.12421122550649</v>
      </c>
      <c r="I13" s="37"/>
      <c r="J13" s="57">
        <f t="shared" si="2"/>
        <v>0</v>
      </c>
      <c r="K13" s="37"/>
      <c r="L13" s="57">
        <f t="shared" si="3"/>
        <v>0</v>
      </c>
      <c r="M13" s="38">
        <f>C13+E13+G13+I13+K13</f>
        <v>21077</v>
      </c>
      <c r="O13" s="4"/>
      <c r="P13" s="1"/>
      <c r="Q13" s="4"/>
    </row>
    <row r="14" spans="1:17" ht="12.75">
      <c r="A14" s="25"/>
      <c r="B14" s="19" t="s">
        <v>218</v>
      </c>
      <c r="C14" s="37">
        <v>391</v>
      </c>
      <c r="D14" s="57">
        <f aca="true" t="shared" si="4" ref="D14:D37">SUM(C14/M14*100)</f>
        <v>3.1858551291452786</v>
      </c>
      <c r="E14" s="37">
        <v>2626</v>
      </c>
      <c r="F14" s="57">
        <f t="shared" si="0"/>
        <v>21.396561557891307</v>
      </c>
      <c r="G14" s="37">
        <v>9256</v>
      </c>
      <c r="H14" s="57">
        <f t="shared" si="1"/>
        <v>75.41758331296342</v>
      </c>
      <c r="I14" s="37"/>
      <c r="J14" s="57">
        <f t="shared" si="2"/>
        <v>0</v>
      </c>
      <c r="K14" s="37"/>
      <c r="L14" s="57">
        <f t="shared" si="3"/>
        <v>0</v>
      </c>
      <c r="M14" s="38">
        <f>SUM(C14+E14+G14+I14+K14)</f>
        <v>12273</v>
      </c>
      <c r="O14" s="4"/>
      <c r="P14" s="20"/>
      <c r="Q14" s="4"/>
    </row>
    <row r="15" spans="1:17" ht="12.75">
      <c r="A15" s="25"/>
      <c r="B15" s="19" t="s">
        <v>219</v>
      </c>
      <c r="C15" s="37">
        <v>463</v>
      </c>
      <c r="D15" s="57">
        <f t="shared" si="4"/>
        <v>4.094084357591299</v>
      </c>
      <c r="E15" s="37">
        <v>2125</v>
      </c>
      <c r="F15" s="57">
        <f t="shared" si="0"/>
        <v>18.790343973826158</v>
      </c>
      <c r="G15" s="37">
        <v>8721</v>
      </c>
      <c r="H15" s="57">
        <f t="shared" si="1"/>
        <v>77.11557166858255</v>
      </c>
      <c r="I15" s="37"/>
      <c r="J15" s="57">
        <f t="shared" si="2"/>
        <v>0</v>
      </c>
      <c r="K15" s="37"/>
      <c r="L15" s="57">
        <f t="shared" si="3"/>
        <v>0</v>
      </c>
      <c r="M15" s="38">
        <f>SUM(C15+E15+G15+I15+K15)</f>
        <v>11309</v>
      </c>
      <c r="O15" s="4"/>
      <c r="P15" s="1"/>
      <c r="Q15" s="4"/>
    </row>
    <row r="16" spans="1:17" ht="12.75">
      <c r="A16" s="25"/>
      <c r="B16" s="19" t="s">
        <v>220</v>
      </c>
      <c r="C16" s="37">
        <v>1601</v>
      </c>
      <c r="D16" s="57">
        <f t="shared" si="4"/>
        <v>4.7781060673889035</v>
      </c>
      <c r="E16" s="37">
        <v>15742</v>
      </c>
      <c r="F16" s="57">
        <f t="shared" si="0"/>
        <v>46.98122780314561</v>
      </c>
      <c r="G16" s="37">
        <v>16164</v>
      </c>
      <c r="H16" s="57">
        <f t="shared" si="1"/>
        <v>48.24066612946549</v>
      </c>
      <c r="I16" s="37"/>
      <c r="J16" s="57">
        <f t="shared" si="2"/>
        <v>0</v>
      </c>
      <c r="K16" s="37"/>
      <c r="L16" s="57">
        <f t="shared" si="3"/>
        <v>0</v>
      </c>
      <c r="M16" s="38">
        <f>SUM(C16+E16+G16+I16+K16)</f>
        <v>33507</v>
      </c>
      <c r="O16" s="4"/>
      <c r="P16" s="1"/>
      <c r="Q16" s="4"/>
    </row>
    <row r="17" spans="1:17" ht="12.75">
      <c r="A17" s="25"/>
      <c r="B17" s="19"/>
      <c r="C17" s="37"/>
      <c r="D17" s="57"/>
      <c r="E17" s="37"/>
      <c r="F17" s="57"/>
      <c r="G17" s="37"/>
      <c r="H17" s="57"/>
      <c r="I17" s="37"/>
      <c r="J17" s="57"/>
      <c r="K17" s="37"/>
      <c r="L17" s="57"/>
      <c r="M17" s="38"/>
      <c r="O17" s="4"/>
      <c r="P17" s="1"/>
      <c r="Q17" s="4"/>
    </row>
    <row r="18" spans="1:17" ht="12.75">
      <c r="A18" s="25" t="s">
        <v>54</v>
      </c>
      <c r="B18" s="19"/>
      <c r="C18" s="37">
        <v>14623</v>
      </c>
      <c r="D18" s="57">
        <f t="shared" si="4"/>
        <v>7.6201543520289325</v>
      </c>
      <c r="E18" s="37">
        <v>101976</v>
      </c>
      <c r="F18" s="57">
        <f t="shared" si="0"/>
        <v>53.14045409303853</v>
      </c>
      <c r="G18" s="37">
        <v>75300</v>
      </c>
      <c r="H18" s="57">
        <f t="shared" si="1"/>
        <v>39.23939155493254</v>
      </c>
      <c r="I18" s="37"/>
      <c r="J18" s="57">
        <f t="shared" si="2"/>
        <v>0</v>
      </c>
      <c r="K18" s="37"/>
      <c r="L18" s="57">
        <f t="shared" si="3"/>
        <v>0</v>
      </c>
      <c r="M18" s="38">
        <f>SUM(C18+E18+G18+I18+K18)</f>
        <v>191899</v>
      </c>
      <c r="O18" s="4"/>
      <c r="P18" s="1"/>
      <c r="Q18" s="4"/>
    </row>
    <row r="19" spans="1:17" ht="12.75">
      <c r="A19" s="25"/>
      <c r="B19" s="19"/>
      <c r="C19" s="37"/>
      <c r="D19" s="57"/>
      <c r="E19" s="37"/>
      <c r="F19" s="57"/>
      <c r="G19" s="37"/>
      <c r="H19" s="57"/>
      <c r="I19" s="37"/>
      <c r="J19" s="57"/>
      <c r="K19" s="37"/>
      <c r="L19" s="57"/>
      <c r="M19" s="38"/>
      <c r="O19" s="4"/>
      <c r="P19" s="1"/>
      <c r="Q19" s="4"/>
    </row>
    <row r="20" spans="1:17" ht="12.75">
      <c r="A20" s="25" t="s">
        <v>85</v>
      </c>
      <c r="B20" s="19"/>
      <c r="C20" s="37">
        <f>C21+C22</f>
        <v>15822</v>
      </c>
      <c r="D20" s="57">
        <f t="shared" si="4"/>
        <v>8.577841389629823</v>
      </c>
      <c r="E20" s="37">
        <f>E21+E22</f>
        <v>99580</v>
      </c>
      <c r="F20" s="57">
        <f t="shared" si="0"/>
        <v>53.98694511309176</v>
      </c>
      <c r="G20" s="37">
        <f>G21+G22</f>
        <v>69050</v>
      </c>
      <c r="H20" s="57">
        <f t="shared" si="1"/>
        <v>37.435213497278426</v>
      </c>
      <c r="I20" s="37">
        <f>I21+I22</f>
        <v>0</v>
      </c>
      <c r="J20" s="57">
        <f t="shared" si="2"/>
        <v>0</v>
      </c>
      <c r="K20" s="37">
        <f>K21+K22</f>
        <v>0</v>
      </c>
      <c r="L20" s="57">
        <f t="shared" si="3"/>
        <v>0</v>
      </c>
      <c r="M20" s="38">
        <f>SUM(C20+E20+G20+I20+K20)</f>
        <v>184452</v>
      </c>
      <c r="O20" s="4"/>
      <c r="P20" s="1"/>
      <c r="Q20" s="4"/>
    </row>
    <row r="21" spans="1:17" ht="12.75">
      <c r="A21" s="25"/>
      <c r="B21" s="19" t="s">
        <v>85</v>
      </c>
      <c r="C21" s="37">
        <v>15508</v>
      </c>
      <c r="D21" s="57">
        <f t="shared" si="4"/>
        <v>9.208698027386198</v>
      </c>
      <c r="E21" s="37">
        <v>93110</v>
      </c>
      <c r="F21" s="57">
        <f t="shared" si="0"/>
        <v>55.28900395472846</v>
      </c>
      <c r="G21" s="37">
        <v>59788</v>
      </c>
      <c r="H21" s="57">
        <f t="shared" si="1"/>
        <v>35.502298017885344</v>
      </c>
      <c r="I21" s="37"/>
      <c r="J21" s="57">
        <f t="shared" si="2"/>
        <v>0</v>
      </c>
      <c r="K21" s="37"/>
      <c r="L21" s="57">
        <f t="shared" si="3"/>
        <v>0</v>
      </c>
      <c r="M21" s="38">
        <f>SUM(C21+E21+G21+I21+K21)</f>
        <v>168406</v>
      </c>
      <c r="O21" s="4"/>
      <c r="P21" s="1"/>
      <c r="Q21" s="4"/>
    </row>
    <row r="22" spans="1:17" ht="12.75">
      <c r="A22" s="25"/>
      <c r="B22" s="19" t="s">
        <v>279</v>
      </c>
      <c r="C22" s="37">
        <v>314</v>
      </c>
      <c r="D22" s="57">
        <f t="shared" si="4"/>
        <v>1.956873987286551</v>
      </c>
      <c r="E22" s="37">
        <v>6470</v>
      </c>
      <c r="F22" s="57">
        <f t="shared" si="0"/>
        <v>40.32157547052225</v>
      </c>
      <c r="G22" s="37">
        <v>9262</v>
      </c>
      <c r="H22" s="57">
        <f t="shared" si="1"/>
        <v>57.7215505421912</v>
      </c>
      <c r="I22" s="37"/>
      <c r="J22" s="57">
        <f t="shared" si="2"/>
        <v>0</v>
      </c>
      <c r="K22" s="37"/>
      <c r="L22" s="57">
        <f t="shared" si="3"/>
        <v>0</v>
      </c>
      <c r="M22" s="38">
        <f>SUM(C22+E22+G22+I22+K22)</f>
        <v>16046</v>
      </c>
      <c r="O22" s="4"/>
      <c r="P22" s="1"/>
      <c r="Q22" s="4"/>
    </row>
    <row r="23" spans="1:17" ht="12.75">
      <c r="A23" s="90" t="s">
        <v>129</v>
      </c>
      <c r="B23" s="45"/>
      <c r="C23" s="32">
        <f>C11+C18+C20</f>
        <v>76246</v>
      </c>
      <c r="D23" s="132">
        <f t="shared" si="4"/>
        <v>8.388729357142072</v>
      </c>
      <c r="E23" s="32">
        <f aca="true" t="shared" si="5" ref="E23:M23">E11+E18+E20</f>
        <v>462313</v>
      </c>
      <c r="F23" s="132">
        <f t="shared" si="0"/>
        <v>50.864552045857124</v>
      </c>
      <c r="G23" s="32">
        <f t="shared" si="5"/>
        <v>370351</v>
      </c>
      <c r="H23" s="322">
        <f t="shared" si="1"/>
        <v>40.7467185970008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3">
        <f t="shared" si="5"/>
        <v>908910</v>
      </c>
      <c r="O23" s="4"/>
      <c r="P23" s="1"/>
      <c r="Q23" s="4"/>
    </row>
    <row r="24" spans="1:17" ht="12.75">
      <c r="A24" s="25"/>
      <c r="B24" s="19"/>
      <c r="C24" s="37"/>
      <c r="D24" s="57"/>
      <c r="E24" s="37"/>
      <c r="F24" s="57"/>
      <c r="G24" s="37"/>
      <c r="H24" s="57"/>
      <c r="I24" s="37"/>
      <c r="J24" s="57"/>
      <c r="K24" s="37"/>
      <c r="L24" s="57"/>
      <c r="M24" s="38"/>
      <c r="O24" s="4"/>
      <c r="P24" s="1"/>
      <c r="Q24" s="4"/>
    </row>
    <row r="25" spans="1:17" ht="12.75">
      <c r="A25" s="25" t="s">
        <v>24</v>
      </c>
      <c r="B25" s="19"/>
      <c r="C25" s="37">
        <v>17255</v>
      </c>
      <c r="D25" s="57">
        <f t="shared" si="4"/>
        <v>8.480449014095583</v>
      </c>
      <c r="E25" s="37">
        <v>97175</v>
      </c>
      <c r="F25" s="57">
        <f t="shared" si="0"/>
        <v>47.75935282206539</v>
      </c>
      <c r="G25" s="37">
        <v>89038</v>
      </c>
      <c r="H25" s="57">
        <f t="shared" si="1"/>
        <v>43.76019816383903</v>
      </c>
      <c r="I25" s="37"/>
      <c r="J25" s="57">
        <f t="shared" si="2"/>
        <v>0</v>
      </c>
      <c r="K25" s="37"/>
      <c r="L25" s="57">
        <f t="shared" si="3"/>
        <v>0</v>
      </c>
      <c r="M25" s="38">
        <f>SUM(C25+E25+G25+I25+K25)</f>
        <v>203468</v>
      </c>
      <c r="O25" s="4"/>
      <c r="P25" s="1"/>
      <c r="Q25" s="4"/>
    </row>
    <row r="26" spans="1:17" ht="12.75">
      <c r="A26" s="25" t="s">
        <v>25</v>
      </c>
      <c r="B26" s="19"/>
      <c r="C26" s="37">
        <v>10845</v>
      </c>
      <c r="D26" s="57">
        <f t="shared" si="4"/>
        <v>6.410938497552671</v>
      </c>
      <c r="E26" s="37">
        <v>88370</v>
      </c>
      <c r="F26" s="57">
        <f t="shared" si="0"/>
        <v>52.23924712113689</v>
      </c>
      <c r="G26" s="37">
        <v>69949</v>
      </c>
      <c r="H26" s="57">
        <f t="shared" si="1"/>
        <v>41.349814381310445</v>
      </c>
      <c r="I26" s="37"/>
      <c r="J26" s="57">
        <f t="shared" si="2"/>
        <v>0</v>
      </c>
      <c r="K26" s="37"/>
      <c r="L26" s="57">
        <f t="shared" si="3"/>
        <v>0</v>
      </c>
      <c r="M26" s="38">
        <f>SUM(C26+E26+G26+I26+K26)</f>
        <v>169164</v>
      </c>
      <c r="O26" s="4"/>
      <c r="P26" s="1"/>
      <c r="Q26" s="4"/>
    </row>
    <row r="27" spans="1:17" ht="12.75">
      <c r="A27" s="90" t="s">
        <v>128</v>
      </c>
      <c r="B27" s="45"/>
      <c r="C27" s="32">
        <f>SUM(C25:C26)</f>
        <v>28100</v>
      </c>
      <c r="D27" s="132">
        <f t="shared" si="4"/>
        <v>7.540951931127761</v>
      </c>
      <c r="E27" s="32">
        <f>SUM(E25:E26)</f>
        <v>185545</v>
      </c>
      <c r="F27" s="132">
        <f t="shared" si="0"/>
        <v>49.79309345413169</v>
      </c>
      <c r="G27" s="32">
        <f>SUM(G25:G26)</f>
        <v>158987</v>
      </c>
      <c r="H27" s="132">
        <f t="shared" si="1"/>
        <v>42.66595461474055</v>
      </c>
      <c r="I27" s="32">
        <f>SUM(I25:I26)</f>
        <v>0</v>
      </c>
      <c r="J27" s="132">
        <f t="shared" si="2"/>
        <v>0</v>
      </c>
      <c r="K27" s="32">
        <f>SUM(K25:K26)</f>
        <v>0</v>
      </c>
      <c r="L27" s="132">
        <f t="shared" si="3"/>
        <v>0</v>
      </c>
      <c r="M27" s="33">
        <f>SUM(M25:M26)</f>
        <v>372632</v>
      </c>
      <c r="O27" s="4"/>
      <c r="P27" s="1"/>
      <c r="Q27" s="4"/>
    </row>
    <row r="28" spans="1:17" ht="12.75">
      <c r="A28" s="25"/>
      <c r="B28" s="19"/>
      <c r="C28" s="37"/>
      <c r="D28" s="57"/>
      <c r="E28" s="37"/>
      <c r="F28" s="57"/>
      <c r="G28" s="37"/>
      <c r="H28" s="57"/>
      <c r="I28" s="37"/>
      <c r="J28" s="57"/>
      <c r="K28" s="37"/>
      <c r="L28" s="57"/>
      <c r="M28" s="38"/>
      <c r="O28" s="4"/>
      <c r="P28" s="1"/>
      <c r="Q28" s="4"/>
    </row>
    <row r="29" spans="1:17" ht="12.75">
      <c r="A29" s="25" t="s">
        <v>27</v>
      </c>
      <c r="B29" s="19"/>
      <c r="C29" s="37">
        <v>1310</v>
      </c>
      <c r="D29" s="57">
        <f t="shared" si="4"/>
        <v>2.824797843665768</v>
      </c>
      <c r="E29" s="37"/>
      <c r="F29" s="57">
        <f t="shared" si="0"/>
        <v>0</v>
      </c>
      <c r="G29" s="37">
        <v>45065</v>
      </c>
      <c r="H29" s="57">
        <f t="shared" si="1"/>
        <v>97.17520215633422</v>
      </c>
      <c r="I29" s="37"/>
      <c r="J29" s="57">
        <f t="shared" si="2"/>
        <v>0</v>
      </c>
      <c r="K29" s="37"/>
      <c r="L29" s="57">
        <f t="shared" si="3"/>
        <v>0</v>
      </c>
      <c r="M29" s="38">
        <f aca="true" t="shared" si="6" ref="M29:M34">SUM(C29+E29+G29+I29+K29)</f>
        <v>46375</v>
      </c>
      <c r="O29" s="4"/>
      <c r="P29" s="1"/>
      <c r="Q29" s="4"/>
    </row>
    <row r="30" spans="1:17" ht="12.75">
      <c r="A30" s="25" t="s">
        <v>52</v>
      </c>
      <c r="B30" s="19"/>
      <c r="C30" s="37">
        <v>79675</v>
      </c>
      <c r="D30" s="57">
        <f t="shared" si="4"/>
        <v>62.41529772116598</v>
      </c>
      <c r="E30" s="37"/>
      <c r="F30" s="57">
        <f t="shared" si="0"/>
        <v>0</v>
      </c>
      <c r="G30" s="37">
        <v>41592</v>
      </c>
      <c r="H30" s="57">
        <f t="shared" si="1"/>
        <v>32.582077977015814</v>
      </c>
      <c r="I30" s="37">
        <v>6386</v>
      </c>
      <c r="J30" s="57">
        <f t="shared" si="2"/>
        <v>5.00262430181821</v>
      </c>
      <c r="K30" s="37"/>
      <c r="L30" s="57">
        <f t="shared" si="3"/>
        <v>0</v>
      </c>
      <c r="M30" s="38">
        <f t="shared" si="6"/>
        <v>127653</v>
      </c>
      <c r="O30" s="4"/>
      <c r="P30" s="1"/>
      <c r="Q30" s="4"/>
    </row>
    <row r="31" spans="1:17" ht="12.75">
      <c r="A31" s="25" t="s">
        <v>181</v>
      </c>
      <c r="B31" s="19"/>
      <c r="C31" s="266">
        <v>37200</v>
      </c>
      <c r="D31" s="57">
        <f t="shared" si="4"/>
        <v>11.557245647392163</v>
      </c>
      <c r="E31" s="37">
        <v>139543</v>
      </c>
      <c r="F31" s="57">
        <f t="shared" si="0"/>
        <v>43.353030359517334</v>
      </c>
      <c r="G31" s="37">
        <v>98333</v>
      </c>
      <c r="H31" s="57">
        <f t="shared" si="1"/>
        <v>30.54996333991972</v>
      </c>
      <c r="I31" s="37">
        <v>46800</v>
      </c>
      <c r="J31" s="57">
        <f t="shared" si="2"/>
        <v>14.539760653170786</v>
      </c>
      <c r="K31" s="37"/>
      <c r="L31" s="57">
        <f t="shared" si="3"/>
        <v>0</v>
      </c>
      <c r="M31" s="38">
        <f t="shared" si="6"/>
        <v>321876</v>
      </c>
      <c r="O31" s="4"/>
      <c r="P31" s="1"/>
      <c r="Q31" s="4"/>
    </row>
    <row r="32" spans="1:17" ht="12.75">
      <c r="A32" s="25" t="s">
        <v>53</v>
      </c>
      <c r="B32" s="19"/>
      <c r="C32" s="37">
        <v>40000</v>
      </c>
      <c r="D32" s="57">
        <f t="shared" si="4"/>
        <v>235.2802776307276</v>
      </c>
      <c r="E32" s="37"/>
      <c r="F32" s="57">
        <f t="shared" si="0"/>
        <v>0</v>
      </c>
      <c r="G32" s="37">
        <v>-22999</v>
      </c>
      <c r="H32" s="57">
        <f t="shared" si="1"/>
        <v>-135.2802776307276</v>
      </c>
      <c r="I32" s="37"/>
      <c r="J32" s="57">
        <f t="shared" si="2"/>
        <v>0</v>
      </c>
      <c r="K32" s="37"/>
      <c r="L32" s="57">
        <f t="shared" si="3"/>
        <v>0</v>
      </c>
      <c r="M32" s="38">
        <f t="shared" si="6"/>
        <v>17001</v>
      </c>
      <c r="O32" s="4"/>
      <c r="P32" s="1"/>
      <c r="Q32" s="4"/>
    </row>
    <row r="33" spans="1:17" ht="12.75">
      <c r="A33" s="25" t="s">
        <v>151</v>
      </c>
      <c r="B33" s="19"/>
      <c r="C33" s="37">
        <v>0</v>
      </c>
      <c r="D33" s="57">
        <f t="shared" si="4"/>
        <v>0</v>
      </c>
      <c r="E33" s="37">
        <v>0</v>
      </c>
      <c r="F33" s="57">
        <f t="shared" si="0"/>
        <v>0</v>
      </c>
      <c r="G33" s="37"/>
      <c r="H33" s="57">
        <f t="shared" si="1"/>
        <v>0</v>
      </c>
      <c r="I33" s="37"/>
      <c r="J33" s="57">
        <f t="shared" si="2"/>
        <v>0</v>
      </c>
      <c r="K33" s="37">
        <v>100</v>
      </c>
      <c r="L33" s="57">
        <f t="shared" si="3"/>
        <v>100</v>
      </c>
      <c r="M33" s="38">
        <f t="shared" si="6"/>
        <v>100</v>
      </c>
      <c r="O33" s="4"/>
      <c r="P33" s="1"/>
      <c r="Q33" s="4"/>
    </row>
    <row r="34" spans="1:17" ht="12.75">
      <c r="A34" s="91" t="s">
        <v>280</v>
      </c>
      <c r="B34" s="22"/>
      <c r="C34" s="266"/>
      <c r="D34" s="57">
        <f t="shared" si="4"/>
        <v>0</v>
      </c>
      <c r="E34" s="37"/>
      <c r="F34" s="57">
        <f t="shared" si="0"/>
        <v>0</v>
      </c>
      <c r="G34" s="37"/>
      <c r="H34" s="57">
        <f t="shared" si="1"/>
        <v>0</v>
      </c>
      <c r="I34" s="37">
        <v>22025</v>
      </c>
      <c r="J34" s="57">
        <f t="shared" si="2"/>
        <v>100</v>
      </c>
      <c r="K34" s="37"/>
      <c r="L34" s="57">
        <f t="shared" si="3"/>
        <v>0</v>
      </c>
      <c r="M34" s="38">
        <f t="shared" si="6"/>
        <v>22025</v>
      </c>
      <c r="O34" s="4"/>
      <c r="P34" s="1"/>
      <c r="Q34" s="4"/>
    </row>
    <row r="35" spans="1:17" ht="12.75">
      <c r="A35" s="90" t="s">
        <v>130</v>
      </c>
      <c r="B35" s="45"/>
      <c r="C35" s="32">
        <f>SUM(C29:C34)</f>
        <v>158185</v>
      </c>
      <c r="D35" s="132">
        <f t="shared" si="4"/>
        <v>29.56563183372895</v>
      </c>
      <c r="E35" s="32">
        <f>SUM(E29:E34)</f>
        <v>139543</v>
      </c>
      <c r="F35" s="132">
        <f t="shared" si="0"/>
        <v>26.081341233201876</v>
      </c>
      <c r="G35" s="32">
        <f>SUM(G29:G34)</f>
        <v>161991</v>
      </c>
      <c r="H35" s="132">
        <f t="shared" si="1"/>
        <v>30.276993813431023</v>
      </c>
      <c r="I35" s="32">
        <f>SUM(I29:I34)</f>
        <v>75211</v>
      </c>
      <c r="J35" s="132">
        <f t="shared" si="2"/>
        <v>14.057342578920808</v>
      </c>
      <c r="K35" s="32">
        <f>SUM(K29:K34)</f>
        <v>100</v>
      </c>
      <c r="L35" s="132">
        <f t="shared" si="3"/>
        <v>0.018690540717342954</v>
      </c>
      <c r="M35" s="33">
        <f>SUM(M29:M34)</f>
        <v>535030</v>
      </c>
      <c r="O35" s="4"/>
      <c r="P35" s="1"/>
      <c r="Q35" s="4"/>
    </row>
    <row r="36" spans="1:17" ht="12.75">
      <c r="A36" s="25"/>
      <c r="B36" s="19"/>
      <c r="C36" s="280"/>
      <c r="D36" s="57"/>
      <c r="E36" s="37"/>
      <c r="F36" s="57"/>
      <c r="G36" s="37"/>
      <c r="H36" s="57"/>
      <c r="I36" s="37"/>
      <c r="J36" s="57"/>
      <c r="K36" s="37"/>
      <c r="L36" s="57"/>
      <c r="M36" s="38"/>
      <c r="O36" s="4"/>
      <c r="P36" s="1"/>
      <c r="Q36" s="4"/>
    </row>
    <row r="37" spans="1:17" ht="13.5" thickBot="1">
      <c r="A37" s="80" t="s">
        <v>131</v>
      </c>
      <c r="B37" s="92"/>
      <c r="C37" s="133">
        <f>SUM(C23+C27+C35)</f>
        <v>262531</v>
      </c>
      <c r="D37" s="134">
        <f t="shared" si="4"/>
        <v>14.452000801509657</v>
      </c>
      <c r="E37" s="135">
        <f>SUM(E23+E27+E35)</f>
        <v>787401</v>
      </c>
      <c r="F37" s="134">
        <f t="shared" si="0"/>
        <v>43.3454330464193</v>
      </c>
      <c r="G37" s="135">
        <f>SUM(G23+G27+G35)</f>
        <v>691329</v>
      </c>
      <c r="H37" s="134">
        <f t="shared" si="1"/>
        <v>38.056790482293025</v>
      </c>
      <c r="I37" s="135">
        <f>SUM(I23+I27+I35)</f>
        <v>75211</v>
      </c>
      <c r="J37" s="134">
        <f t="shared" si="2"/>
        <v>4.140270795762568</v>
      </c>
      <c r="K37" s="135">
        <f>SUM(K23+K27+K35)</f>
        <v>100</v>
      </c>
      <c r="L37" s="134">
        <f t="shared" si="3"/>
        <v>0.005504874015453283</v>
      </c>
      <c r="M37" s="136">
        <f>SUM(M23+M27+M35)</f>
        <v>1816572</v>
      </c>
      <c r="O37" s="4"/>
      <c r="P37" s="1"/>
      <c r="Q37" s="4"/>
    </row>
    <row r="38" spans="11:16" ht="12.75">
      <c r="K38" s="4"/>
      <c r="O38" s="1"/>
      <c r="P38" s="1"/>
    </row>
  </sheetData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0"/>
  <sheetViews>
    <sheetView zoomScale="75" zoomScaleNormal="75" workbookViewId="0" topLeftCell="A1">
      <selection activeCell="C24" sqref="C24"/>
    </sheetView>
  </sheetViews>
  <sheetFormatPr defaultColWidth="9.00390625" defaultRowHeight="12.75"/>
  <cols>
    <col min="1" max="1" width="4.625" style="0" customWidth="1"/>
    <col min="2" max="2" width="4.00390625" style="0" customWidth="1"/>
    <col min="3" max="3" width="3.125" style="18" customWidth="1"/>
    <col min="4" max="4" width="3.625" style="18" customWidth="1"/>
    <col min="5" max="5" width="46.125" style="18" customWidth="1"/>
    <col min="6" max="6" width="9.25390625" style="21" customWidth="1"/>
    <col min="7" max="7" width="10.25390625" style="21" customWidth="1"/>
    <col min="8" max="8" width="8.75390625" style="21" customWidth="1"/>
    <col min="9" max="9" width="10.125" style="21" customWidth="1"/>
    <col min="10" max="10" width="8.375" style="21" customWidth="1"/>
    <col min="11" max="11" width="7.25390625" style="21" customWidth="1"/>
    <col min="12" max="12" width="9.375" style="21" customWidth="1"/>
    <col min="13" max="13" width="11.125" style="21" customWidth="1"/>
  </cols>
  <sheetData>
    <row r="1" ht="12.75">
      <c r="L1" s="21" t="s">
        <v>534</v>
      </c>
    </row>
    <row r="2" ht="12.75">
      <c r="L2" s="21" t="s">
        <v>781</v>
      </c>
    </row>
    <row r="3" spans="3:13" s="278" customFormat="1" ht="15.75">
      <c r="C3" s="326" t="s">
        <v>742</v>
      </c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3:13" s="278" customFormat="1" ht="15.75">
      <c r="C4" s="326" t="s">
        <v>377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7" ht="13.5" thickBot="1">
      <c r="L7" s="21" t="s">
        <v>37</v>
      </c>
    </row>
    <row r="8" spans="1:13" ht="12.75">
      <c r="A8" s="306"/>
      <c r="B8" s="307"/>
      <c r="C8" s="23"/>
      <c r="D8" s="24"/>
      <c r="E8" s="139"/>
      <c r="F8" s="334" t="s">
        <v>535</v>
      </c>
      <c r="G8" s="328" t="s">
        <v>538</v>
      </c>
      <c r="H8" s="328" t="s">
        <v>539</v>
      </c>
      <c r="I8" s="337" t="s">
        <v>536</v>
      </c>
      <c r="J8" s="328" t="s">
        <v>537</v>
      </c>
      <c r="K8" s="328" t="s">
        <v>89</v>
      </c>
      <c r="L8" s="328" t="s">
        <v>540</v>
      </c>
      <c r="M8" s="331" t="s">
        <v>541</v>
      </c>
    </row>
    <row r="9" spans="1:13" ht="12.75">
      <c r="A9" s="308" t="s">
        <v>16</v>
      </c>
      <c r="B9" s="309"/>
      <c r="C9" s="25"/>
      <c r="D9" s="19"/>
      <c r="E9" s="67" t="s">
        <v>17</v>
      </c>
      <c r="F9" s="335"/>
      <c r="G9" s="329"/>
      <c r="H9" s="329"/>
      <c r="I9" s="338"/>
      <c r="J9" s="329"/>
      <c r="K9" s="329"/>
      <c r="L9" s="329"/>
      <c r="M9" s="332"/>
    </row>
    <row r="10" spans="1:13" ht="12.75">
      <c r="A10" s="308" t="s">
        <v>769</v>
      </c>
      <c r="B10" s="309"/>
      <c r="C10" s="25"/>
      <c r="D10" s="19"/>
      <c r="E10" s="67"/>
      <c r="F10" s="335"/>
      <c r="G10" s="329"/>
      <c r="H10" s="329"/>
      <c r="I10" s="338"/>
      <c r="J10" s="329"/>
      <c r="K10" s="329"/>
      <c r="L10" s="329"/>
      <c r="M10" s="332"/>
    </row>
    <row r="11" spans="1:13" ht="12.75">
      <c r="A11" s="308"/>
      <c r="B11" s="309"/>
      <c r="C11" s="25"/>
      <c r="D11" s="19"/>
      <c r="E11" s="67"/>
      <c r="F11" s="335"/>
      <c r="G11" s="329"/>
      <c r="H11" s="329"/>
      <c r="I11" s="338"/>
      <c r="J11" s="329"/>
      <c r="K11" s="329"/>
      <c r="L11" s="329"/>
      <c r="M11" s="332"/>
    </row>
    <row r="12" spans="1:13" ht="13.5" thickBot="1">
      <c r="A12" s="310"/>
      <c r="B12" s="157"/>
      <c r="C12" s="116"/>
      <c r="D12" s="41"/>
      <c r="E12" s="177"/>
      <c r="F12" s="336"/>
      <c r="G12" s="330"/>
      <c r="H12" s="330"/>
      <c r="I12" s="339"/>
      <c r="J12" s="330"/>
      <c r="K12" s="330"/>
      <c r="L12" s="330"/>
      <c r="M12" s="333"/>
    </row>
    <row r="13" spans="1:13" ht="12.75">
      <c r="A13" s="308" t="s">
        <v>137</v>
      </c>
      <c r="B13" s="309"/>
      <c r="C13" s="25" t="s">
        <v>48</v>
      </c>
      <c r="D13" s="19"/>
      <c r="E13" s="67"/>
      <c r="F13" s="267"/>
      <c r="G13" s="37"/>
      <c r="H13" s="37"/>
      <c r="I13" s="37"/>
      <c r="J13" s="37"/>
      <c r="K13" s="37"/>
      <c r="L13" s="37"/>
      <c r="M13" s="69"/>
    </row>
    <row r="14" spans="1:13" ht="12.75">
      <c r="A14" s="308"/>
      <c r="B14" s="309">
        <v>1</v>
      </c>
      <c r="C14" s="25"/>
      <c r="D14" s="19" t="s">
        <v>32</v>
      </c>
      <c r="E14" s="67"/>
      <c r="F14" s="267">
        <v>391332</v>
      </c>
      <c r="G14" s="37">
        <v>116868</v>
      </c>
      <c r="H14" s="37">
        <v>107459</v>
      </c>
      <c r="I14" s="37"/>
      <c r="J14" s="37"/>
      <c r="K14" s="37"/>
      <c r="L14" s="37">
        <v>10097</v>
      </c>
      <c r="M14" s="69">
        <f>F14+G14+H14+I14+J14+K14+L14</f>
        <v>625756</v>
      </c>
    </row>
    <row r="15" spans="1:13" ht="12.75">
      <c r="A15" s="308"/>
      <c r="B15" s="309"/>
      <c r="C15" s="25"/>
      <c r="D15" s="19"/>
      <c r="E15" s="67" t="s">
        <v>753</v>
      </c>
      <c r="F15" s="267">
        <v>180</v>
      </c>
      <c r="G15" s="37">
        <v>57</v>
      </c>
      <c r="H15" s="37">
        <v>65491</v>
      </c>
      <c r="I15" s="37"/>
      <c r="J15" s="37"/>
      <c r="K15" s="37"/>
      <c r="L15" s="37"/>
      <c r="M15" s="69">
        <f aca="true" t="shared" si="0" ref="M15:M55">F15+G15+H15+I15+J15+K15+L15</f>
        <v>65728</v>
      </c>
    </row>
    <row r="16" spans="1:13" ht="12.75">
      <c r="A16" s="308"/>
      <c r="B16" s="309"/>
      <c r="C16" s="25"/>
      <c r="D16" s="19"/>
      <c r="E16" s="67" t="s">
        <v>375</v>
      </c>
      <c r="F16" s="267"/>
      <c r="G16" s="37"/>
      <c r="H16" s="37">
        <v>500</v>
      </c>
      <c r="I16" s="37"/>
      <c r="J16" s="37"/>
      <c r="K16" s="37"/>
      <c r="L16" s="37"/>
      <c r="M16" s="69">
        <f t="shared" si="0"/>
        <v>500</v>
      </c>
    </row>
    <row r="17" spans="1:13" ht="12.75">
      <c r="A17" s="308"/>
      <c r="B17" s="309"/>
      <c r="C17" s="25"/>
      <c r="D17" s="19"/>
      <c r="E17" s="67" t="s">
        <v>132</v>
      </c>
      <c r="F17" s="267"/>
      <c r="G17" s="37"/>
      <c r="H17" s="37">
        <v>400</v>
      </c>
      <c r="I17" s="37"/>
      <c r="J17" s="37"/>
      <c r="K17" s="37"/>
      <c r="L17" s="37"/>
      <c r="M17" s="69">
        <f t="shared" si="0"/>
        <v>400</v>
      </c>
    </row>
    <row r="18" spans="1:13" ht="12.75">
      <c r="A18" s="308"/>
      <c r="B18" s="309"/>
      <c r="C18" s="25"/>
      <c r="D18" s="19"/>
      <c r="E18" s="67" t="s">
        <v>552</v>
      </c>
      <c r="F18" s="267"/>
      <c r="G18" s="37"/>
      <c r="H18" s="37">
        <v>8120</v>
      </c>
      <c r="I18" s="37"/>
      <c r="J18" s="37"/>
      <c r="K18" s="37"/>
      <c r="L18" s="37"/>
      <c r="M18" s="69">
        <f t="shared" si="0"/>
        <v>8120</v>
      </c>
    </row>
    <row r="19" spans="1:13" ht="12.75">
      <c r="A19" s="308"/>
      <c r="B19" s="309"/>
      <c r="C19" s="25"/>
      <c r="D19" s="19"/>
      <c r="E19" s="67" t="s">
        <v>147</v>
      </c>
      <c r="F19" s="267"/>
      <c r="G19" s="37"/>
      <c r="H19" s="37">
        <v>500</v>
      </c>
      <c r="I19" s="37"/>
      <c r="J19" s="37"/>
      <c r="K19" s="37"/>
      <c r="L19" s="37"/>
      <c r="M19" s="69">
        <f t="shared" si="0"/>
        <v>500</v>
      </c>
    </row>
    <row r="20" spans="1:13" ht="12.75">
      <c r="A20" s="308"/>
      <c r="B20" s="309">
        <v>2</v>
      </c>
      <c r="C20" s="25"/>
      <c r="D20" s="19" t="s">
        <v>49</v>
      </c>
      <c r="E20" s="67"/>
      <c r="F20" s="267"/>
      <c r="G20" s="37"/>
      <c r="H20" s="37"/>
      <c r="I20" s="37"/>
      <c r="J20" s="37"/>
      <c r="K20" s="37"/>
      <c r="L20" s="37"/>
      <c r="M20" s="69"/>
    </row>
    <row r="21" spans="1:13" ht="12.75">
      <c r="A21" s="308"/>
      <c r="B21" s="309"/>
      <c r="C21" s="25"/>
      <c r="D21" s="19"/>
      <c r="E21" s="67" t="s">
        <v>90</v>
      </c>
      <c r="F21" s="267">
        <v>39546</v>
      </c>
      <c r="G21" s="37">
        <v>11564</v>
      </c>
      <c r="H21" s="37"/>
      <c r="I21" s="37"/>
      <c r="J21" s="37"/>
      <c r="K21" s="37"/>
      <c r="L21" s="37"/>
      <c r="M21" s="69">
        <f t="shared" si="0"/>
        <v>51110</v>
      </c>
    </row>
    <row r="22" spans="1:13" ht="12.75">
      <c r="A22" s="308"/>
      <c r="B22" s="309"/>
      <c r="C22" s="25"/>
      <c r="D22" s="19"/>
      <c r="E22" s="67" t="s">
        <v>91</v>
      </c>
      <c r="F22" s="267"/>
      <c r="G22" s="37"/>
      <c r="H22" s="37">
        <v>7200</v>
      </c>
      <c r="I22" s="37"/>
      <c r="J22" s="37"/>
      <c r="K22" s="37"/>
      <c r="L22" s="37"/>
      <c r="M22" s="69">
        <f t="shared" si="0"/>
        <v>7200</v>
      </c>
    </row>
    <row r="23" spans="1:13" ht="12.75">
      <c r="A23" s="308"/>
      <c r="B23" s="309">
        <v>3</v>
      </c>
      <c r="C23" s="25"/>
      <c r="D23" s="19" t="s">
        <v>168</v>
      </c>
      <c r="E23" s="67"/>
      <c r="F23" s="267">
        <v>11912</v>
      </c>
      <c r="G23" s="37">
        <v>2987</v>
      </c>
      <c r="H23" s="37">
        <v>202</v>
      </c>
      <c r="I23" s="37"/>
      <c r="J23" s="37"/>
      <c r="K23" s="37"/>
      <c r="L23" s="37"/>
      <c r="M23" s="69">
        <f t="shared" si="0"/>
        <v>15101</v>
      </c>
    </row>
    <row r="24" spans="1:13" ht="12.75">
      <c r="A24" s="308"/>
      <c r="B24" s="309">
        <v>4</v>
      </c>
      <c r="C24" s="25"/>
      <c r="D24" s="19" t="s">
        <v>10</v>
      </c>
      <c r="E24" s="67"/>
      <c r="F24" s="267">
        <v>170</v>
      </c>
      <c r="G24" s="37">
        <v>20</v>
      </c>
      <c r="H24" s="37">
        <v>13320</v>
      </c>
      <c r="I24" s="37"/>
      <c r="J24" s="37"/>
      <c r="K24" s="37"/>
      <c r="L24" s="37"/>
      <c r="M24" s="69">
        <f t="shared" si="0"/>
        <v>13510</v>
      </c>
    </row>
    <row r="25" spans="1:13" ht="12.75">
      <c r="A25" s="308"/>
      <c r="B25" s="309">
        <v>4</v>
      </c>
      <c r="C25" s="25"/>
      <c r="D25" s="22" t="s">
        <v>175</v>
      </c>
      <c r="E25" s="67"/>
      <c r="F25" s="267">
        <v>1045</v>
      </c>
      <c r="G25" s="37">
        <v>303</v>
      </c>
      <c r="H25" s="37">
        <v>1402</v>
      </c>
      <c r="I25" s="37"/>
      <c r="J25" s="37"/>
      <c r="K25" s="37"/>
      <c r="L25" s="37"/>
      <c r="M25" s="69">
        <f t="shared" si="0"/>
        <v>2750</v>
      </c>
    </row>
    <row r="26" spans="1:13" ht="12.75">
      <c r="A26" s="308"/>
      <c r="B26" s="309">
        <v>4</v>
      </c>
      <c r="C26" s="25"/>
      <c r="D26" s="22" t="s">
        <v>666</v>
      </c>
      <c r="E26" s="67"/>
      <c r="F26" s="267"/>
      <c r="G26" s="37"/>
      <c r="H26" s="37">
        <v>1355</v>
      </c>
      <c r="I26" s="37"/>
      <c r="J26" s="37"/>
      <c r="K26" s="37"/>
      <c r="L26" s="37"/>
      <c r="M26" s="69">
        <f t="shared" si="0"/>
        <v>1355</v>
      </c>
    </row>
    <row r="27" spans="1:13" ht="12.75">
      <c r="A27" s="308"/>
      <c r="B27" s="309">
        <v>4</v>
      </c>
      <c r="C27" s="25"/>
      <c r="D27" s="22" t="s">
        <v>667</v>
      </c>
      <c r="E27" s="67"/>
      <c r="F27" s="267"/>
      <c r="G27" s="37"/>
      <c r="H27" s="37">
        <v>200</v>
      </c>
      <c r="I27" s="37"/>
      <c r="J27" s="37"/>
      <c r="K27" s="37"/>
      <c r="L27" s="37"/>
      <c r="M27" s="69">
        <f t="shared" si="0"/>
        <v>200</v>
      </c>
    </row>
    <row r="28" spans="1:13" ht="12.75">
      <c r="A28" s="308"/>
      <c r="B28" s="309">
        <v>4</v>
      </c>
      <c r="C28" s="25"/>
      <c r="D28" s="19" t="s">
        <v>179</v>
      </c>
      <c r="E28" s="67"/>
      <c r="F28" s="267"/>
      <c r="G28" s="37"/>
      <c r="H28" s="37">
        <v>1000</v>
      </c>
      <c r="I28" s="37"/>
      <c r="J28" s="37"/>
      <c r="K28" s="37"/>
      <c r="L28" s="37"/>
      <c r="M28" s="69">
        <f t="shared" si="0"/>
        <v>1000</v>
      </c>
    </row>
    <row r="29" spans="1:13" ht="12.75">
      <c r="A29" s="308"/>
      <c r="B29" s="309">
        <v>5</v>
      </c>
      <c r="C29" s="25"/>
      <c r="D29" s="19" t="s">
        <v>148</v>
      </c>
      <c r="E29" s="67"/>
      <c r="F29" s="267">
        <v>5040</v>
      </c>
      <c r="G29" s="37">
        <v>1627</v>
      </c>
      <c r="H29" s="37">
        <v>3038</v>
      </c>
      <c r="I29" s="37"/>
      <c r="J29" s="37"/>
      <c r="K29" s="37"/>
      <c r="L29" s="37"/>
      <c r="M29" s="69">
        <f t="shared" si="0"/>
        <v>9705</v>
      </c>
    </row>
    <row r="30" spans="1:13" ht="12.75">
      <c r="A30" s="308"/>
      <c r="B30" s="309">
        <v>6</v>
      </c>
      <c r="C30" s="25"/>
      <c r="D30" s="19" t="s">
        <v>197</v>
      </c>
      <c r="E30" s="67"/>
      <c r="F30" s="267">
        <v>34</v>
      </c>
      <c r="G30" s="37">
        <v>11</v>
      </c>
      <c r="H30" s="37">
        <v>205</v>
      </c>
      <c r="I30" s="37"/>
      <c r="J30" s="37"/>
      <c r="K30" s="37"/>
      <c r="L30" s="37"/>
      <c r="M30" s="69">
        <f t="shared" si="0"/>
        <v>250</v>
      </c>
    </row>
    <row r="31" spans="1:13" ht="12.75">
      <c r="A31" s="308"/>
      <c r="B31" s="309"/>
      <c r="C31" s="25" t="s">
        <v>44</v>
      </c>
      <c r="D31" s="19"/>
      <c r="E31" s="67"/>
      <c r="F31" s="267"/>
      <c r="G31" s="37"/>
      <c r="H31" s="37"/>
      <c r="I31" s="37"/>
      <c r="J31" s="37"/>
      <c r="K31" s="37"/>
      <c r="L31" s="37"/>
      <c r="M31" s="69"/>
    </row>
    <row r="32" spans="1:13" ht="12.75">
      <c r="A32" s="308"/>
      <c r="B32" s="309">
        <v>7</v>
      </c>
      <c r="C32" s="25"/>
      <c r="D32" s="19" t="s">
        <v>196</v>
      </c>
      <c r="E32" s="67"/>
      <c r="F32" s="267"/>
      <c r="G32" s="37"/>
      <c r="H32" s="37">
        <v>7000</v>
      </c>
      <c r="I32" s="37"/>
      <c r="J32" s="37"/>
      <c r="K32" s="37"/>
      <c r="L32" s="37"/>
      <c r="M32" s="69">
        <f t="shared" si="0"/>
        <v>7000</v>
      </c>
    </row>
    <row r="33" spans="1:13" ht="12.75">
      <c r="A33" s="308"/>
      <c r="B33" s="309">
        <v>7</v>
      </c>
      <c r="C33" s="25"/>
      <c r="D33" s="19" t="s">
        <v>134</v>
      </c>
      <c r="E33" s="67"/>
      <c r="F33" s="267"/>
      <c r="G33" s="37"/>
      <c r="H33" s="37">
        <v>1000</v>
      </c>
      <c r="I33" s="37"/>
      <c r="J33" s="37"/>
      <c r="K33" s="37"/>
      <c r="L33" s="37"/>
      <c r="M33" s="69">
        <f t="shared" si="0"/>
        <v>1000</v>
      </c>
    </row>
    <row r="34" spans="1:13" ht="12.75">
      <c r="A34" s="308"/>
      <c r="B34" s="309">
        <v>8</v>
      </c>
      <c r="C34" s="25"/>
      <c r="D34" s="19" t="s">
        <v>88</v>
      </c>
      <c r="E34" s="67"/>
      <c r="F34" s="267"/>
      <c r="G34" s="37"/>
      <c r="H34" s="37">
        <v>3000</v>
      </c>
      <c r="I34" s="37"/>
      <c r="J34" s="37"/>
      <c r="K34" s="37"/>
      <c r="L34" s="37"/>
      <c r="M34" s="69">
        <f t="shared" si="0"/>
        <v>3000</v>
      </c>
    </row>
    <row r="35" spans="1:13" ht="12.75">
      <c r="A35" s="308"/>
      <c r="B35" s="309">
        <v>9</v>
      </c>
      <c r="C35" s="25"/>
      <c r="D35" s="19" t="s">
        <v>149</v>
      </c>
      <c r="E35" s="67"/>
      <c r="F35" s="267"/>
      <c r="G35" s="37"/>
      <c r="H35" s="37">
        <v>24500</v>
      </c>
      <c r="I35" s="37"/>
      <c r="J35" s="37"/>
      <c r="K35" s="37"/>
      <c r="L35" s="37"/>
      <c r="M35" s="69">
        <f t="shared" si="0"/>
        <v>24500</v>
      </c>
    </row>
    <row r="36" spans="1:13" ht="12.75">
      <c r="A36" s="308"/>
      <c r="B36" s="309">
        <v>10</v>
      </c>
      <c r="C36" s="25"/>
      <c r="D36" s="19" t="s">
        <v>133</v>
      </c>
      <c r="E36" s="67"/>
      <c r="F36" s="267"/>
      <c r="G36" s="37"/>
      <c r="H36" s="37">
        <v>9500</v>
      </c>
      <c r="I36" s="37"/>
      <c r="J36" s="37"/>
      <c r="K36" s="37"/>
      <c r="L36" s="37"/>
      <c r="M36" s="69">
        <f t="shared" si="0"/>
        <v>9500</v>
      </c>
    </row>
    <row r="37" spans="1:13" ht="13.5" thickBot="1">
      <c r="A37" s="310"/>
      <c r="B37" s="157">
        <v>11</v>
      </c>
      <c r="C37" s="116"/>
      <c r="D37" s="41" t="s">
        <v>135</v>
      </c>
      <c r="E37" s="177"/>
      <c r="F37" s="270"/>
      <c r="G37" s="271"/>
      <c r="H37" s="271">
        <v>6000</v>
      </c>
      <c r="I37" s="271"/>
      <c r="J37" s="271"/>
      <c r="K37" s="271"/>
      <c r="L37" s="271"/>
      <c r="M37" s="127">
        <f t="shared" si="0"/>
        <v>6000</v>
      </c>
    </row>
    <row r="38" spans="1:13" ht="12.75">
      <c r="A38" s="308"/>
      <c r="B38" s="309">
        <v>12</v>
      </c>
      <c r="C38" s="25"/>
      <c r="D38" s="19" t="s">
        <v>50</v>
      </c>
      <c r="E38" s="67"/>
      <c r="F38" s="267"/>
      <c r="G38" s="37"/>
      <c r="H38" s="37">
        <v>20300</v>
      </c>
      <c r="I38" s="37"/>
      <c r="J38" s="37"/>
      <c r="K38" s="37"/>
      <c r="L38" s="37"/>
      <c r="M38" s="69">
        <f t="shared" si="0"/>
        <v>20300</v>
      </c>
    </row>
    <row r="39" spans="1:13" ht="12.75">
      <c r="A39" s="308"/>
      <c r="B39" s="309">
        <v>12</v>
      </c>
      <c r="C39" s="25"/>
      <c r="D39" s="19" t="s">
        <v>247</v>
      </c>
      <c r="E39" s="67"/>
      <c r="F39" s="267"/>
      <c r="G39" s="37"/>
      <c r="H39" s="37">
        <v>29742</v>
      </c>
      <c r="I39" s="37"/>
      <c r="J39" s="37"/>
      <c r="K39" s="37"/>
      <c r="L39" s="37"/>
      <c r="M39" s="69">
        <f t="shared" si="0"/>
        <v>29742</v>
      </c>
    </row>
    <row r="40" spans="1:13" ht="12.75">
      <c r="A40" s="308"/>
      <c r="B40" s="309">
        <v>13</v>
      </c>
      <c r="C40" s="25"/>
      <c r="D40" s="19" t="s">
        <v>51</v>
      </c>
      <c r="E40" s="67"/>
      <c r="F40" s="267">
        <v>21753</v>
      </c>
      <c r="G40" s="37">
        <v>8321</v>
      </c>
      <c r="H40" s="37">
        <v>9800</v>
      </c>
      <c r="I40" s="37"/>
      <c r="J40" s="37"/>
      <c r="K40" s="37"/>
      <c r="L40" s="37"/>
      <c r="M40" s="69">
        <f t="shared" si="0"/>
        <v>39874</v>
      </c>
    </row>
    <row r="41" spans="1:13" ht="12.75">
      <c r="A41" s="308"/>
      <c r="B41" s="309">
        <v>13</v>
      </c>
      <c r="C41" s="25"/>
      <c r="D41" s="19" t="s">
        <v>278</v>
      </c>
      <c r="E41" s="67"/>
      <c r="F41" s="267">
        <v>6307</v>
      </c>
      <c r="G41" s="37">
        <v>3340</v>
      </c>
      <c r="H41" s="37"/>
      <c r="I41" s="37"/>
      <c r="J41" s="37"/>
      <c r="K41" s="37"/>
      <c r="L41" s="37"/>
      <c r="M41" s="69">
        <f t="shared" si="0"/>
        <v>9647</v>
      </c>
    </row>
    <row r="42" spans="1:13" ht="12.75">
      <c r="A42" s="308"/>
      <c r="B42" s="309">
        <v>14</v>
      </c>
      <c r="C42" s="25"/>
      <c r="D42" s="19" t="s">
        <v>248</v>
      </c>
      <c r="E42" s="67"/>
      <c r="F42" s="267"/>
      <c r="G42" s="37"/>
      <c r="H42" s="37">
        <v>13930</v>
      </c>
      <c r="I42" s="37"/>
      <c r="J42" s="37"/>
      <c r="K42" s="37"/>
      <c r="L42" s="37"/>
      <c r="M42" s="69">
        <f t="shared" si="0"/>
        <v>13930</v>
      </c>
    </row>
    <row r="43" spans="1:13" ht="12.75">
      <c r="A43" s="308"/>
      <c r="B43" s="309">
        <v>15</v>
      </c>
      <c r="C43" s="25"/>
      <c r="D43" s="19" t="s">
        <v>34</v>
      </c>
      <c r="E43" s="67"/>
      <c r="F43" s="267"/>
      <c r="G43" s="37"/>
      <c r="H43" s="37">
        <v>2000</v>
      </c>
      <c r="I43" s="37"/>
      <c r="J43" s="37"/>
      <c r="K43" s="37"/>
      <c r="L43" s="37"/>
      <c r="M43" s="69">
        <f t="shared" si="0"/>
        <v>2000</v>
      </c>
    </row>
    <row r="44" spans="1:13" ht="12.75">
      <c r="A44" s="308"/>
      <c r="B44" s="309">
        <v>16</v>
      </c>
      <c r="C44" s="25"/>
      <c r="D44" s="19" t="s">
        <v>177</v>
      </c>
      <c r="E44" s="67"/>
      <c r="F44" s="267"/>
      <c r="G44" s="37"/>
      <c r="H44" s="37">
        <v>40000</v>
      </c>
      <c r="I44" s="37"/>
      <c r="J44" s="37"/>
      <c r="K44" s="37"/>
      <c r="L44" s="37"/>
      <c r="M44" s="69">
        <f t="shared" si="0"/>
        <v>40000</v>
      </c>
    </row>
    <row r="45" spans="1:13" ht="12.75">
      <c r="A45" s="308"/>
      <c r="B45" s="309"/>
      <c r="C45" s="25" t="s">
        <v>45</v>
      </c>
      <c r="D45" s="19"/>
      <c r="E45" s="67"/>
      <c r="F45" s="267"/>
      <c r="G45" s="37"/>
      <c r="H45" s="37"/>
      <c r="I45" s="37"/>
      <c r="J45" s="37"/>
      <c r="K45" s="37"/>
      <c r="L45" s="37"/>
      <c r="M45" s="69"/>
    </row>
    <row r="46" spans="1:13" ht="12.75">
      <c r="A46" s="308"/>
      <c r="B46" s="309">
        <v>17</v>
      </c>
      <c r="C46" s="25"/>
      <c r="D46" s="19" t="s">
        <v>150</v>
      </c>
      <c r="E46" s="67"/>
      <c r="F46" s="267">
        <v>200</v>
      </c>
      <c r="G46" s="37">
        <v>22</v>
      </c>
      <c r="H46" s="37">
        <v>778</v>
      </c>
      <c r="I46" s="37"/>
      <c r="J46" s="37"/>
      <c r="K46" s="37"/>
      <c r="L46" s="37"/>
      <c r="M46" s="69">
        <f t="shared" si="0"/>
        <v>1000</v>
      </c>
    </row>
    <row r="47" spans="1:13" ht="12.75">
      <c r="A47" s="308"/>
      <c r="B47" s="309">
        <v>17</v>
      </c>
      <c r="C47" s="25"/>
      <c r="D47" s="19" t="s">
        <v>365</v>
      </c>
      <c r="E47" s="67"/>
      <c r="F47" s="267"/>
      <c r="G47" s="37"/>
      <c r="H47" s="37">
        <v>500</v>
      </c>
      <c r="I47" s="37"/>
      <c r="J47" s="37"/>
      <c r="K47" s="37"/>
      <c r="L47" s="37"/>
      <c r="M47" s="69">
        <f t="shared" si="0"/>
        <v>500</v>
      </c>
    </row>
    <row r="48" spans="1:13" ht="12.75">
      <c r="A48" s="308"/>
      <c r="B48" s="309">
        <v>18</v>
      </c>
      <c r="C48" s="25"/>
      <c r="D48" s="19" t="s">
        <v>252</v>
      </c>
      <c r="E48" s="67"/>
      <c r="F48" s="267"/>
      <c r="G48" s="37"/>
      <c r="H48" s="37">
        <v>500</v>
      </c>
      <c r="I48" s="37"/>
      <c r="J48" s="37"/>
      <c r="K48" s="37"/>
      <c r="L48" s="37"/>
      <c r="M48" s="69">
        <f t="shared" si="0"/>
        <v>500</v>
      </c>
    </row>
    <row r="49" spans="1:13" ht="12.75">
      <c r="A49" s="308"/>
      <c r="B49" s="309">
        <v>19</v>
      </c>
      <c r="C49" s="25"/>
      <c r="D49" s="22" t="s">
        <v>759</v>
      </c>
      <c r="E49" s="67"/>
      <c r="F49" s="267"/>
      <c r="G49" s="37"/>
      <c r="H49" s="37">
        <v>1771</v>
      </c>
      <c r="I49" s="37"/>
      <c r="J49" s="37"/>
      <c r="K49" s="37"/>
      <c r="L49" s="37"/>
      <c r="M49" s="69">
        <f t="shared" si="0"/>
        <v>1771</v>
      </c>
    </row>
    <row r="50" spans="1:13" ht="12.75">
      <c r="A50" s="308"/>
      <c r="B50" s="309">
        <v>19</v>
      </c>
      <c r="C50" s="25"/>
      <c r="D50" s="22" t="s">
        <v>758</v>
      </c>
      <c r="E50" s="67"/>
      <c r="F50" s="267"/>
      <c r="G50" s="37"/>
      <c r="H50" s="37">
        <v>1000</v>
      </c>
      <c r="I50" s="37"/>
      <c r="J50" s="37"/>
      <c r="K50" s="37"/>
      <c r="L50" s="37"/>
      <c r="M50" s="69">
        <f t="shared" si="0"/>
        <v>1000</v>
      </c>
    </row>
    <row r="51" spans="1:13" ht="12.75">
      <c r="A51" s="308"/>
      <c r="B51" s="309">
        <v>20</v>
      </c>
      <c r="C51" s="25"/>
      <c r="D51" s="19" t="s">
        <v>75</v>
      </c>
      <c r="E51" s="67"/>
      <c r="F51" s="267"/>
      <c r="G51" s="37"/>
      <c r="H51" s="37">
        <v>300</v>
      </c>
      <c r="I51" s="37"/>
      <c r="J51" s="37"/>
      <c r="K51" s="37"/>
      <c r="L51" s="37"/>
      <c r="M51" s="69">
        <f t="shared" si="0"/>
        <v>300</v>
      </c>
    </row>
    <row r="52" spans="1:13" ht="12.75">
      <c r="A52" s="308"/>
      <c r="B52" s="309"/>
      <c r="C52" s="25" t="s">
        <v>46</v>
      </c>
      <c r="D52" s="19"/>
      <c r="E52" s="67"/>
      <c r="F52" s="267"/>
      <c r="G52" s="37"/>
      <c r="H52" s="37"/>
      <c r="I52" s="37"/>
      <c r="J52" s="37"/>
      <c r="K52" s="37"/>
      <c r="L52" s="37"/>
      <c r="M52" s="69"/>
    </row>
    <row r="53" spans="1:13" ht="12.75">
      <c r="A53" s="308"/>
      <c r="B53" s="309">
        <v>21</v>
      </c>
      <c r="C53" s="25"/>
      <c r="D53" s="19" t="s">
        <v>669</v>
      </c>
      <c r="E53" s="67"/>
      <c r="F53" s="267"/>
      <c r="G53" s="37"/>
      <c r="H53" s="37">
        <v>60050</v>
      </c>
      <c r="I53" s="37"/>
      <c r="J53" s="37"/>
      <c r="K53" s="37"/>
      <c r="L53" s="37">
        <v>3950</v>
      </c>
      <c r="M53" s="69">
        <f t="shared" si="0"/>
        <v>64000</v>
      </c>
    </row>
    <row r="54" spans="1:13" ht="12.75">
      <c r="A54" s="308"/>
      <c r="B54" s="309">
        <v>21</v>
      </c>
      <c r="C54" s="25"/>
      <c r="D54" s="19" t="s">
        <v>670</v>
      </c>
      <c r="E54" s="67"/>
      <c r="F54" s="267"/>
      <c r="G54" s="37"/>
      <c r="H54" s="37">
        <v>16000</v>
      </c>
      <c r="I54" s="37"/>
      <c r="J54" s="37"/>
      <c r="K54" s="37"/>
      <c r="L54" s="37">
        <v>18000</v>
      </c>
      <c r="M54" s="69">
        <f t="shared" si="0"/>
        <v>34000</v>
      </c>
    </row>
    <row r="55" spans="1:13" ht="12.75">
      <c r="A55" s="308"/>
      <c r="B55" s="309">
        <v>21</v>
      </c>
      <c r="C55" s="25"/>
      <c r="D55" s="19" t="s">
        <v>216</v>
      </c>
      <c r="E55" s="67"/>
      <c r="F55" s="267"/>
      <c r="G55" s="37"/>
      <c r="H55" s="37">
        <v>11000</v>
      </c>
      <c r="I55" s="37"/>
      <c r="J55" s="37"/>
      <c r="K55" s="37"/>
      <c r="L55" s="37">
        <v>7000</v>
      </c>
      <c r="M55" s="69">
        <f t="shared" si="0"/>
        <v>18000</v>
      </c>
    </row>
    <row r="56" spans="1:13" ht="12.75">
      <c r="A56" s="308"/>
      <c r="B56" s="309"/>
      <c r="C56" s="25" t="s">
        <v>232</v>
      </c>
      <c r="D56" s="19"/>
      <c r="E56" s="69"/>
      <c r="F56" s="267"/>
      <c r="G56" s="37"/>
      <c r="H56" s="37"/>
      <c r="I56" s="37"/>
      <c r="J56" s="37"/>
      <c r="K56" s="37"/>
      <c r="L56" s="37"/>
      <c r="M56" s="69"/>
    </row>
    <row r="57" spans="1:13" ht="12.75">
      <c r="A57" s="308"/>
      <c r="B57" s="309"/>
      <c r="C57" s="25"/>
      <c r="D57" s="19" t="s">
        <v>328</v>
      </c>
      <c r="E57" s="67"/>
      <c r="F57" s="267"/>
      <c r="G57" s="37"/>
      <c r="H57" s="37">
        <v>681</v>
      </c>
      <c r="I57" s="37"/>
      <c r="J57" s="37"/>
      <c r="K57" s="37"/>
      <c r="L57" s="37"/>
      <c r="M57" s="69">
        <f>F57+G57+H57+I57+J57+K57+L57</f>
        <v>681</v>
      </c>
    </row>
    <row r="58" spans="1:13" ht="12.75">
      <c r="A58" s="308"/>
      <c r="B58" s="309"/>
      <c r="C58" s="25"/>
      <c r="D58" s="19" t="s">
        <v>331</v>
      </c>
      <c r="E58" s="67"/>
      <c r="F58" s="267"/>
      <c r="G58" s="37"/>
      <c r="H58" s="37">
        <v>1350</v>
      </c>
      <c r="I58" s="37"/>
      <c r="J58" s="37"/>
      <c r="K58" s="37"/>
      <c r="L58" s="37"/>
      <c r="M58" s="69">
        <f>F58+G58+H58+I58+J58+K58+L58</f>
        <v>1350</v>
      </c>
    </row>
    <row r="59" spans="1:13" ht="12.75">
      <c r="A59" s="308"/>
      <c r="B59" s="309"/>
      <c r="C59" s="25"/>
      <c r="D59" s="19" t="s">
        <v>339</v>
      </c>
      <c r="E59" s="67"/>
      <c r="F59" s="267"/>
      <c r="G59" s="37"/>
      <c r="H59" s="37">
        <v>564</v>
      </c>
      <c r="I59" s="37"/>
      <c r="J59" s="37"/>
      <c r="K59" s="37"/>
      <c r="L59" s="37"/>
      <c r="M59" s="69">
        <f>F59+G59+H59+I59+J59+K59+L59</f>
        <v>564</v>
      </c>
    </row>
    <row r="60" spans="1:13" ht="12.75">
      <c r="A60" s="308"/>
      <c r="B60" s="309"/>
      <c r="C60" s="25"/>
      <c r="D60" s="19" t="s">
        <v>340</v>
      </c>
      <c r="E60" s="67"/>
      <c r="F60" s="267"/>
      <c r="G60" s="37"/>
      <c r="H60" s="37">
        <v>684</v>
      </c>
      <c r="I60" s="37"/>
      <c r="J60" s="37"/>
      <c r="K60" s="37"/>
      <c r="L60" s="37"/>
      <c r="M60" s="69">
        <f>F60+G60+H60+I60+J60+K60+L60</f>
        <v>684</v>
      </c>
    </row>
    <row r="61" spans="1:13" ht="12.75">
      <c r="A61" s="308"/>
      <c r="B61" s="309"/>
      <c r="C61" s="25" t="s">
        <v>344</v>
      </c>
      <c r="D61" s="19"/>
      <c r="E61" s="67"/>
      <c r="F61" s="267"/>
      <c r="G61" s="37"/>
      <c r="H61" s="37"/>
      <c r="I61" s="37"/>
      <c r="J61" s="37"/>
      <c r="K61" s="37"/>
      <c r="L61" s="37"/>
      <c r="M61" s="69"/>
    </row>
    <row r="62" spans="1:13" ht="12.75">
      <c r="A62" s="308"/>
      <c r="B62" s="309"/>
      <c r="C62" s="25"/>
      <c r="D62" s="19" t="s">
        <v>346</v>
      </c>
      <c r="E62" s="67"/>
      <c r="F62" s="267"/>
      <c r="G62" s="37"/>
      <c r="H62" s="37">
        <v>1154</v>
      </c>
      <c r="I62" s="37"/>
      <c r="J62" s="37"/>
      <c r="K62" s="37"/>
      <c r="L62" s="37"/>
      <c r="M62" s="69">
        <f aca="true" t="shared" si="1" ref="M62:M68">F62+G62+H62+I62+J62+K62+L62</f>
        <v>1154</v>
      </c>
    </row>
    <row r="63" spans="1:13" ht="12.75">
      <c r="A63" s="308"/>
      <c r="B63" s="309"/>
      <c r="C63" s="25"/>
      <c r="D63" s="19" t="s">
        <v>347</v>
      </c>
      <c r="E63" s="67"/>
      <c r="F63" s="267"/>
      <c r="G63" s="37"/>
      <c r="H63" s="37">
        <v>2353</v>
      </c>
      <c r="I63" s="37"/>
      <c r="J63" s="37"/>
      <c r="K63" s="37"/>
      <c r="L63" s="37"/>
      <c r="M63" s="69">
        <f t="shared" si="1"/>
        <v>2353</v>
      </c>
    </row>
    <row r="64" spans="1:13" ht="12.75">
      <c r="A64" s="308"/>
      <c r="B64" s="309"/>
      <c r="C64" s="25"/>
      <c r="D64" s="19" t="s">
        <v>345</v>
      </c>
      <c r="E64" s="67"/>
      <c r="F64" s="267"/>
      <c r="G64" s="37"/>
      <c r="H64" s="37">
        <v>2000</v>
      </c>
      <c r="I64" s="37"/>
      <c r="J64" s="37"/>
      <c r="K64" s="37"/>
      <c r="L64" s="37"/>
      <c r="M64" s="69">
        <f t="shared" si="1"/>
        <v>2000</v>
      </c>
    </row>
    <row r="65" spans="1:13" ht="12.75">
      <c r="A65" s="308"/>
      <c r="B65" s="309"/>
      <c r="C65" s="25"/>
      <c r="D65" s="19" t="s">
        <v>349</v>
      </c>
      <c r="E65" s="67"/>
      <c r="F65" s="267"/>
      <c r="G65" s="37"/>
      <c r="H65" s="37">
        <v>2000</v>
      </c>
      <c r="I65" s="37"/>
      <c r="J65" s="37"/>
      <c r="K65" s="37"/>
      <c r="L65" s="37"/>
      <c r="M65" s="69">
        <f t="shared" si="1"/>
        <v>2000</v>
      </c>
    </row>
    <row r="66" spans="1:13" ht="12.75">
      <c r="A66" s="308"/>
      <c r="B66" s="309"/>
      <c r="C66" s="25"/>
      <c r="D66" s="19" t="s">
        <v>350</v>
      </c>
      <c r="E66" s="67"/>
      <c r="F66" s="267"/>
      <c r="G66" s="37"/>
      <c r="H66" s="37">
        <v>1176</v>
      </c>
      <c r="I66" s="37"/>
      <c r="J66" s="37"/>
      <c r="K66" s="37"/>
      <c r="L66" s="37"/>
      <c r="M66" s="69">
        <f t="shared" si="1"/>
        <v>1176</v>
      </c>
    </row>
    <row r="67" spans="1:13" ht="12.75">
      <c r="A67" s="308"/>
      <c r="B67" s="309"/>
      <c r="C67" s="25"/>
      <c r="D67" s="19" t="s">
        <v>760</v>
      </c>
      <c r="E67" s="67"/>
      <c r="F67" s="267"/>
      <c r="G67" s="37"/>
      <c r="H67" s="37">
        <v>2267</v>
      </c>
      <c r="I67" s="37"/>
      <c r="J67" s="37"/>
      <c r="K67" s="37"/>
      <c r="L67" s="37"/>
      <c r="M67" s="69">
        <f t="shared" si="1"/>
        <v>2267</v>
      </c>
    </row>
    <row r="68" spans="1:13" ht="12.75">
      <c r="A68" s="308"/>
      <c r="B68" s="309"/>
      <c r="C68" s="25"/>
      <c r="D68" s="19" t="s">
        <v>351</v>
      </c>
      <c r="E68" s="67"/>
      <c r="F68" s="267"/>
      <c r="G68" s="37"/>
      <c r="H68" s="37">
        <v>2353</v>
      </c>
      <c r="I68" s="37"/>
      <c r="J68" s="37"/>
      <c r="K68" s="37"/>
      <c r="L68" s="37"/>
      <c r="M68" s="69">
        <f t="shared" si="1"/>
        <v>2353</v>
      </c>
    </row>
    <row r="69" spans="1:13" ht="13.5" thickBot="1">
      <c r="A69" s="314"/>
      <c r="B69" s="315"/>
      <c r="C69" s="284" t="s">
        <v>12</v>
      </c>
      <c r="D69" s="285"/>
      <c r="E69" s="286"/>
      <c r="F69" s="287">
        <f>SUM(F14:F68)</f>
        <v>477519</v>
      </c>
      <c r="G69" s="135">
        <f aca="true" t="shared" si="2" ref="G69:M69">SUM(G14:G68)</f>
        <v>145120</v>
      </c>
      <c r="H69" s="135">
        <f t="shared" si="2"/>
        <v>485645</v>
      </c>
      <c r="I69" s="135">
        <f t="shared" si="2"/>
        <v>0</v>
      </c>
      <c r="J69" s="135">
        <f t="shared" si="2"/>
        <v>0</v>
      </c>
      <c r="K69" s="135">
        <f t="shared" si="2"/>
        <v>0</v>
      </c>
      <c r="L69" s="135">
        <f t="shared" si="2"/>
        <v>39047</v>
      </c>
      <c r="M69" s="288">
        <f t="shared" si="2"/>
        <v>1147331</v>
      </c>
    </row>
    <row r="70" spans="1:13" ht="12.75">
      <c r="A70" s="308"/>
      <c r="B70" s="309"/>
      <c r="C70" s="25"/>
      <c r="D70" s="19"/>
      <c r="E70" s="67"/>
      <c r="F70" s="267"/>
      <c r="G70" s="37"/>
      <c r="H70" s="37"/>
      <c r="I70" s="37"/>
      <c r="J70" s="37"/>
      <c r="K70" s="37"/>
      <c r="L70" s="37"/>
      <c r="M70" s="69"/>
    </row>
    <row r="71" spans="1:13" ht="12.75">
      <c r="A71" s="311" t="s">
        <v>138</v>
      </c>
      <c r="B71" s="309"/>
      <c r="C71" s="25" t="s">
        <v>47</v>
      </c>
      <c r="D71" s="19"/>
      <c r="E71" s="67"/>
      <c r="F71" s="267"/>
      <c r="G71" s="37"/>
      <c r="H71" s="37"/>
      <c r="I71" s="37"/>
      <c r="J71" s="37"/>
      <c r="K71" s="37"/>
      <c r="L71" s="37"/>
      <c r="M71" s="69"/>
    </row>
    <row r="72" spans="1:13" ht="12.75">
      <c r="A72" s="308"/>
      <c r="B72" s="309">
        <v>1</v>
      </c>
      <c r="C72" s="25"/>
      <c r="D72" s="19" t="s">
        <v>215</v>
      </c>
      <c r="E72" s="67"/>
      <c r="F72" s="267">
        <v>323226</v>
      </c>
      <c r="G72" s="37">
        <v>102710</v>
      </c>
      <c r="H72" s="37">
        <v>97685</v>
      </c>
      <c r="I72" s="37"/>
      <c r="J72" s="37">
        <v>8938</v>
      </c>
      <c r="K72" s="37"/>
      <c r="L72" s="37"/>
      <c r="M72" s="69">
        <f aca="true" t="shared" si="3" ref="M72:M82">F72+G72+H72+I72+J72+K72+L72</f>
        <v>532559</v>
      </c>
    </row>
    <row r="73" spans="1:13" ht="12.75">
      <c r="A73" s="308"/>
      <c r="B73" s="309">
        <v>2</v>
      </c>
      <c r="C73" s="25"/>
      <c r="D73" s="19" t="s">
        <v>54</v>
      </c>
      <c r="E73" s="67"/>
      <c r="F73" s="267">
        <v>113545</v>
      </c>
      <c r="G73" s="37">
        <v>36162</v>
      </c>
      <c r="H73" s="37">
        <v>34947</v>
      </c>
      <c r="I73" s="37"/>
      <c r="J73" s="37">
        <v>7245</v>
      </c>
      <c r="K73" s="37"/>
      <c r="L73" s="37"/>
      <c r="M73" s="69">
        <f t="shared" si="3"/>
        <v>191899</v>
      </c>
    </row>
    <row r="74" spans="1:13" ht="12.75">
      <c r="A74" s="308"/>
      <c r="B74" s="309">
        <v>3</v>
      </c>
      <c r="C74" s="25"/>
      <c r="D74" s="19" t="s">
        <v>85</v>
      </c>
      <c r="E74" s="67"/>
      <c r="F74" s="267">
        <v>109627</v>
      </c>
      <c r="G74" s="37">
        <v>35087</v>
      </c>
      <c r="H74" s="37">
        <v>32877</v>
      </c>
      <c r="I74" s="37"/>
      <c r="J74" s="37">
        <v>6861</v>
      </c>
      <c r="K74" s="37"/>
      <c r="L74" s="37"/>
      <c r="M74" s="69">
        <f t="shared" si="3"/>
        <v>184452</v>
      </c>
    </row>
    <row r="75" spans="1:13" ht="12.75">
      <c r="A75" s="308"/>
      <c r="B75" s="309">
        <v>4</v>
      </c>
      <c r="C75" s="25"/>
      <c r="D75" s="19" t="s">
        <v>24</v>
      </c>
      <c r="E75" s="67"/>
      <c r="F75" s="267">
        <v>127546</v>
      </c>
      <c r="G75" s="37">
        <v>41011</v>
      </c>
      <c r="H75" s="37">
        <v>30522</v>
      </c>
      <c r="I75" s="37"/>
      <c r="J75" s="37">
        <v>4389</v>
      </c>
      <c r="K75" s="37"/>
      <c r="L75" s="37"/>
      <c r="M75" s="69">
        <f t="shared" si="3"/>
        <v>203468</v>
      </c>
    </row>
    <row r="76" spans="1:13" ht="12.75">
      <c r="A76" s="308"/>
      <c r="B76" s="309">
        <v>5</v>
      </c>
      <c r="C76" s="25"/>
      <c r="D76" s="19" t="s">
        <v>25</v>
      </c>
      <c r="E76" s="67"/>
      <c r="F76" s="267">
        <v>104957</v>
      </c>
      <c r="G76" s="37">
        <v>33327</v>
      </c>
      <c r="H76" s="37">
        <v>24636</v>
      </c>
      <c r="I76" s="37"/>
      <c r="J76" s="37">
        <v>6244</v>
      </c>
      <c r="K76" s="37"/>
      <c r="L76" s="37"/>
      <c r="M76" s="69">
        <f t="shared" si="3"/>
        <v>169164</v>
      </c>
    </row>
    <row r="77" spans="1:13" ht="12.75">
      <c r="A77" s="308"/>
      <c r="B77" s="309">
        <v>6</v>
      </c>
      <c r="C77" s="25"/>
      <c r="D77" s="19" t="s">
        <v>27</v>
      </c>
      <c r="E77" s="67"/>
      <c r="F77" s="267">
        <v>27870</v>
      </c>
      <c r="G77" s="37">
        <v>9022</v>
      </c>
      <c r="H77" s="37">
        <v>9483</v>
      </c>
      <c r="I77" s="37"/>
      <c r="J77" s="37"/>
      <c r="K77" s="37"/>
      <c r="L77" s="37"/>
      <c r="M77" s="69">
        <f t="shared" si="3"/>
        <v>46375</v>
      </c>
    </row>
    <row r="78" spans="1:13" ht="12.75">
      <c r="A78" s="308"/>
      <c r="B78" s="309">
        <v>7</v>
      </c>
      <c r="C78" s="25"/>
      <c r="D78" s="19" t="s">
        <v>52</v>
      </c>
      <c r="E78" s="67"/>
      <c r="F78" s="267">
        <v>57765</v>
      </c>
      <c r="G78" s="37">
        <v>18317</v>
      </c>
      <c r="H78" s="37">
        <v>51571</v>
      </c>
      <c r="I78" s="37"/>
      <c r="J78" s="37"/>
      <c r="K78" s="37"/>
      <c r="L78" s="37"/>
      <c r="M78" s="69">
        <f t="shared" si="3"/>
        <v>127653</v>
      </c>
    </row>
    <row r="79" spans="1:13" ht="12.75">
      <c r="A79" s="308"/>
      <c r="B79" s="309">
        <v>8</v>
      </c>
      <c r="C79" s="25"/>
      <c r="D79" s="19" t="s">
        <v>181</v>
      </c>
      <c r="E79" s="67"/>
      <c r="F79" s="267">
        <v>190197</v>
      </c>
      <c r="G79" s="37">
        <v>61867</v>
      </c>
      <c r="H79" s="37">
        <v>69479</v>
      </c>
      <c r="I79" s="37"/>
      <c r="J79" s="37">
        <v>333</v>
      </c>
      <c r="K79" s="37"/>
      <c r="L79" s="37"/>
      <c r="M79" s="69">
        <f t="shared" si="3"/>
        <v>321876</v>
      </c>
    </row>
    <row r="80" spans="1:13" ht="12.75">
      <c r="A80" s="308"/>
      <c r="B80" s="309">
        <v>9</v>
      </c>
      <c r="C80" s="25"/>
      <c r="D80" s="19" t="s">
        <v>53</v>
      </c>
      <c r="E80" s="67"/>
      <c r="F80" s="267">
        <v>7933</v>
      </c>
      <c r="G80" s="37">
        <v>2588</v>
      </c>
      <c r="H80" s="37">
        <v>6480</v>
      </c>
      <c r="I80" s="37"/>
      <c r="J80" s="37"/>
      <c r="K80" s="37"/>
      <c r="L80" s="37"/>
      <c r="M80" s="69">
        <f t="shared" si="3"/>
        <v>17001</v>
      </c>
    </row>
    <row r="81" spans="1:13" ht="12.75">
      <c r="A81" s="308"/>
      <c r="B81" s="309">
        <v>10</v>
      </c>
      <c r="C81" s="25"/>
      <c r="D81" s="19" t="s">
        <v>249</v>
      </c>
      <c r="E81" s="67"/>
      <c r="F81" s="267"/>
      <c r="G81" s="37"/>
      <c r="H81" s="37">
        <v>100</v>
      </c>
      <c r="I81" s="37"/>
      <c r="J81" s="37"/>
      <c r="K81" s="37"/>
      <c r="L81" s="37"/>
      <c r="M81" s="69">
        <f t="shared" si="3"/>
        <v>100</v>
      </c>
    </row>
    <row r="82" spans="1:13" ht="12.75">
      <c r="A82" s="308"/>
      <c r="B82" s="309">
        <v>11</v>
      </c>
      <c r="C82" s="25"/>
      <c r="D82" s="22" t="s">
        <v>223</v>
      </c>
      <c r="E82" s="67"/>
      <c r="F82" s="267"/>
      <c r="G82" s="37"/>
      <c r="H82" s="37">
        <v>900</v>
      </c>
      <c r="I82" s="37">
        <v>1213</v>
      </c>
      <c r="J82" s="37"/>
      <c r="K82" s="37"/>
      <c r="L82" s="37">
        <v>19912</v>
      </c>
      <c r="M82" s="69">
        <f t="shared" si="3"/>
        <v>22025</v>
      </c>
    </row>
    <row r="83" spans="1:13" ht="12.75">
      <c r="A83" s="316"/>
      <c r="B83" s="317"/>
      <c r="C83" s="90" t="s">
        <v>40</v>
      </c>
      <c r="D83" s="45"/>
      <c r="E83" s="272"/>
      <c r="F83" s="268">
        <f aca="true" t="shared" si="4" ref="F83:M83">SUM(F72:F82)</f>
        <v>1062666</v>
      </c>
      <c r="G83" s="32">
        <f t="shared" si="4"/>
        <v>340091</v>
      </c>
      <c r="H83" s="32">
        <f t="shared" si="4"/>
        <v>358680</v>
      </c>
      <c r="I83" s="32">
        <f t="shared" si="4"/>
        <v>1213</v>
      </c>
      <c r="J83" s="32">
        <f t="shared" si="4"/>
        <v>34010</v>
      </c>
      <c r="K83" s="32">
        <f t="shared" si="4"/>
        <v>0</v>
      </c>
      <c r="L83" s="32">
        <f t="shared" si="4"/>
        <v>19912</v>
      </c>
      <c r="M83" s="95">
        <f t="shared" si="4"/>
        <v>1816572</v>
      </c>
    </row>
    <row r="84" spans="1:13" ht="12.75">
      <c r="A84" s="308"/>
      <c r="B84" s="309"/>
      <c r="C84" s="25"/>
      <c r="D84" s="19"/>
      <c r="E84" s="67"/>
      <c r="F84" s="267"/>
      <c r="G84" s="37"/>
      <c r="H84" s="37"/>
      <c r="I84" s="37"/>
      <c r="J84" s="37"/>
      <c r="K84" s="37"/>
      <c r="L84" s="37"/>
      <c r="M84" s="69"/>
    </row>
    <row r="85" spans="1:13" ht="12.75">
      <c r="A85" s="308" t="s">
        <v>686</v>
      </c>
      <c r="B85" s="309"/>
      <c r="C85" s="25"/>
      <c r="D85" s="19" t="s">
        <v>11</v>
      </c>
      <c r="E85" s="67"/>
      <c r="F85" s="267"/>
      <c r="G85" s="37"/>
      <c r="H85" s="37"/>
      <c r="I85" s="37"/>
      <c r="J85" s="37"/>
      <c r="K85" s="37">
        <v>40630</v>
      </c>
      <c r="L85" s="37"/>
      <c r="M85" s="69">
        <f>F85+G85+H85+I85+J85+K85+L85</f>
        <v>40630</v>
      </c>
    </row>
    <row r="86" spans="1:13" ht="12.75">
      <c r="A86" s="316"/>
      <c r="B86" s="317"/>
      <c r="C86" s="90" t="s">
        <v>282</v>
      </c>
      <c r="D86" s="45"/>
      <c r="E86" s="272"/>
      <c r="F86" s="268"/>
      <c r="G86" s="32"/>
      <c r="H86" s="32"/>
      <c r="I86" s="32"/>
      <c r="J86" s="32"/>
      <c r="K86" s="32">
        <f>SUM(K85)</f>
        <v>40630</v>
      </c>
      <c r="L86" s="32"/>
      <c r="M86" s="95">
        <f>SUM(M85)</f>
        <v>40630</v>
      </c>
    </row>
    <row r="87" spans="1:13" ht="12.75">
      <c r="A87" s="308"/>
      <c r="B87" s="309"/>
      <c r="C87" s="25"/>
      <c r="D87" s="19"/>
      <c r="E87" s="67"/>
      <c r="F87" s="267"/>
      <c r="G87" s="37"/>
      <c r="H87" s="37"/>
      <c r="I87" s="37"/>
      <c r="J87" s="37"/>
      <c r="K87" s="37"/>
      <c r="L87" s="37"/>
      <c r="M87" s="69"/>
    </row>
    <row r="88" spans="1:13" ht="12.75">
      <c r="A88" s="308" t="s">
        <v>764</v>
      </c>
      <c r="B88" s="309"/>
      <c r="C88" s="25" t="s">
        <v>55</v>
      </c>
      <c r="D88" s="19"/>
      <c r="E88" s="67"/>
      <c r="F88" s="267"/>
      <c r="G88" s="37"/>
      <c r="H88" s="37"/>
      <c r="I88" s="37"/>
      <c r="J88" s="37"/>
      <c r="K88" s="37"/>
      <c r="L88" s="37"/>
      <c r="M88" s="69"/>
    </row>
    <row r="89" spans="1:13" ht="12.75">
      <c r="A89" s="308"/>
      <c r="B89" s="309"/>
      <c r="C89" s="25"/>
      <c r="D89" s="19" t="s">
        <v>56</v>
      </c>
      <c r="E89" s="67"/>
      <c r="F89" s="267">
        <v>157957</v>
      </c>
      <c r="G89" s="37">
        <v>49812</v>
      </c>
      <c r="H89" s="37">
        <v>13517</v>
      </c>
      <c r="I89" s="37">
        <v>-221286</v>
      </c>
      <c r="J89" s="37"/>
      <c r="K89" s="37"/>
      <c r="L89" s="37"/>
      <c r="M89" s="69">
        <f>F89+G89+H89+I89+J89+K89+L89</f>
        <v>0</v>
      </c>
    </row>
    <row r="90" spans="1:13" ht="12.75">
      <c r="A90" s="308"/>
      <c r="B90" s="309"/>
      <c r="C90" s="25"/>
      <c r="D90" s="19" t="s">
        <v>200</v>
      </c>
      <c r="E90" s="67"/>
      <c r="F90" s="267"/>
      <c r="G90" s="37"/>
      <c r="H90" s="37"/>
      <c r="I90" s="37">
        <v>221286</v>
      </c>
      <c r="J90" s="37"/>
      <c r="K90" s="37"/>
      <c r="L90" s="37"/>
      <c r="M90" s="69">
        <f>F90+G90+H90+I90+J90+K90+L90</f>
        <v>221286</v>
      </c>
    </row>
    <row r="91" spans="1:13" ht="12.75">
      <c r="A91" s="316"/>
      <c r="B91" s="317"/>
      <c r="C91" s="90" t="s">
        <v>13</v>
      </c>
      <c r="D91" s="45"/>
      <c r="E91" s="272"/>
      <c r="F91" s="268">
        <f>SUM(F89:F90)</f>
        <v>157957</v>
      </c>
      <c r="G91" s="32">
        <f aca="true" t="shared" si="5" ref="G91:M91">SUM(G89:G90)</f>
        <v>49812</v>
      </c>
      <c r="H91" s="32">
        <f t="shared" si="5"/>
        <v>13517</v>
      </c>
      <c r="I91" s="32">
        <f t="shared" si="5"/>
        <v>0</v>
      </c>
      <c r="J91" s="32">
        <f t="shared" si="5"/>
        <v>0</v>
      </c>
      <c r="K91" s="32">
        <f t="shared" si="5"/>
        <v>0</v>
      </c>
      <c r="L91" s="32">
        <f t="shared" si="5"/>
        <v>0</v>
      </c>
      <c r="M91" s="95">
        <f t="shared" si="5"/>
        <v>221286</v>
      </c>
    </row>
    <row r="92" spans="1:13" ht="12.75">
      <c r="A92" s="308"/>
      <c r="B92" s="309"/>
      <c r="C92" s="25"/>
      <c r="D92" s="19"/>
      <c r="E92" s="67"/>
      <c r="F92" s="267"/>
      <c r="G92" s="37"/>
      <c r="H92" s="37"/>
      <c r="I92" s="37"/>
      <c r="J92" s="37"/>
      <c r="K92" s="37"/>
      <c r="L92" s="37"/>
      <c r="M92" s="69"/>
    </row>
    <row r="93" spans="1:13" ht="12.75">
      <c r="A93" s="308" t="s">
        <v>765</v>
      </c>
      <c r="B93" s="309"/>
      <c r="C93" s="25" t="s">
        <v>77</v>
      </c>
      <c r="D93" s="19"/>
      <c r="E93" s="67"/>
      <c r="F93" s="267"/>
      <c r="G93" s="37"/>
      <c r="H93" s="37"/>
      <c r="I93" s="37"/>
      <c r="J93" s="37"/>
      <c r="K93" s="37"/>
      <c r="L93" s="37"/>
      <c r="M93" s="69"/>
    </row>
    <row r="94" spans="1:13" ht="12.75">
      <c r="A94" s="308"/>
      <c r="B94" s="309"/>
      <c r="C94" s="25"/>
      <c r="D94" s="19" t="s">
        <v>15</v>
      </c>
      <c r="E94" s="67"/>
      <c r="F94" s="267"/>
      <c r="G94" s="37"/>
      <c r="H94" s="37"/>
      <c r="I94" s="37">
        <v>7140</v>
      </c>
      <c r="J94" s="37"/>
      <c r="K94" s="37"/>
      <c r="L94" s="37"/>
      <c r="M94" s="69">
        <f aca="true" t="shared" si="6" ref="M94:M126">F94+G94+H94+I94+J94+K94+L94</f>
        <v>7140</v>
      </c>
    </row>
    <row r="95" spans="1:13" ht="12.75">
      <c r="A95" s="308"/>
      <c r="B95" s="309"/>
      <c r="C95" s="25"/>
      <c r="D95" s="19" t="s">
        <v>152</v>
      </c>
      <c r="E95" s="67"/>
      <c r="F95" s="267"/>
      <c r="G95" s="37"/>
      <c r="H95" s="37"/>
      <c r="I95" s="37">
        <v>60000</v>
      </c>
      <c r="J95" s="37"/>
      <c r="K95" s="37"/>
      <c r="L95" s="37"/>
      <c r="M95" s="69">
        <f t="shared" si="6"/>
        <v>60000</v>
      </c>
    </row>
    <row r="96" spans="1:13" ht="12.75">
      <c r="A96" s="308"/>
      <c r="B96" s="309"/>
      <c r="C96" s="25"/>
      <c r="D96" s="19" t="s">
        <v>139</v>
      </c>
      <c r="E96" s="67"/>
      <c r="F96" s="267"/>
      <c r="G96" s="37"/>
      <c r="H96" s="37"/>
      <c r="I96" s="37">
        <v>86300</v>
      </c>
      <c r="J96" s="37"/>
      <c r="K96" s="37"/>
      <c r="L96" s="37"/>
      <c r="M96" s="69">
        <f t="shared" si="6"/>
        <v>86300</v>
      </c>
    </row>
    <row r="97" spans="1:13" ht="12.75">
      <c r="A97" s="308"/>
      <c r="B97" s="309"/>
      <c r="C97" s="25"/>
      <c r="D97" s="19" t="s">
        <v>140</v>
      </c>
      <c r="E97" s="67"/>
      <c r="F97" s="267"/>
      <c r="G97" s="37"/>
      <c r="H97" s="37"/>
      <c r="I97" s="37">
        <v>25000</v>
      </c>
      <c r="J97" s="37"/>
      <c r="K97" s="37"/>
      <c r="L97" s="37"/>
      <c r="M97" s="69">
        <f t="shared" si="6"/>
        <v>25000</v>
      </c>
    </row>
    <row r="98" spans="1:13" ht="12.75">
      <c r="A98" s="308"/>
      <c r="B98" s="309"/>
      <c r="C98" s="25"/>
      <c r="D98" s="19" t="s">
        <v>250</v>
      </c>
      <c r="E98" s="67"/>
      <c r="F98" s="267"/>
      <c r="G98" s="37"/>
      <c r="H98" s="37"/>
      <c r="I98" s="37">
        <v>4213</v>
      </c>
      <c r="J98" s="37"/>
      <c r="K98" s="37"/>
      <c r="L98" s="37"/>
      <c r="M98" s="69">
        <f t="shared" si="6"/>
        <v>4213</v>
      </c>
    </row>
    <row r="99" spans="1:13" ht="12.75">
      <c r="A99" s="308"/>
      <c r="B99" s="309"/>
      <c r="C99" s="25"/>
      <c r="D99" s="19" t="s">
        <v>251</v>
      </c>
      <c r="E99" s="67"/>
      <c r="F99" s="267"/>
      <c r="G99" s="37"/>
      <c r="H99" s="37"/>
      <c r="I99" s="37">
        <v>500</v>
      </c>
      <c r="J99" s="37"/>
      <c r="K99" s="37"/>
      <c r="L99" s="37"/>
      <c r="M99" s="69">
        <f t="shared" si="6"/>
        <v>500</v>
      </c>
    </row>
    <row r="100" spans="1:13" ht="12.75">
      <c r="A100" s="308"/>
      <c r="B100" s="309"/>
      <c r="C100" s="25"/>
      <c r="D100" s="19" t="s">
        <v>360</v>
      </c>
      <c r="E100" s="67"/>
      <c r="F100" s="267"/>
      <c r="G100" s="37"/>
      <c r="H100" s="37"/>
      <c r="I100" s="37">
        <v>200</v>
      </c>
      <c r="J100" s="37"/>
      <c r="K100" s="37"/>
      <c r="L100" s="37"/>
      <c r="M100" s="69">
        <f t="shared" si="6"/>
        <v>200</v>
      </c>
    </row>
    <row r="101" spans="1:13" ht="13.5" thickBot="1">
      <c r="A101" s="310"/>
      <c r="B101" s="157"/>
      <c r="C101" s="116"/>
      <c r="D101" s="41" t="s">
        <v>355</v>
      </c>
      <c r="E101" s="177"/>
      <c r="F101" s="270"/>
      <c r="G101" s="271"/>
      <c r="H101" s="271"/>
      <c r="I101" s="271">
        <v>100</v>
      </c>
      <c r="J101" s="271"/>
      <c r="K101" s="271"/>
      <c r="L101" s="271"/>
      <c r="M101" s="127">
        <f t="shared" si="6"/>
        <v>100</v>
      </c>
    </row>
    <row r="102" spans="1:13" ht="12.75">
      <c r="A102" s="308"/>
      <c r="B102" s="309"/>
      <c r="C102" s="25"/>
      <c r="D102" s="19" t="s">
        <v>142</v>
      </c>
      <c r="E102" s="67"/>
      <c r="F102" s="267"/>
      <c r="G102" s="37"/>
      <c r="H102" s="37"/>
      <c r="I102" s="37">
        <v>1000</v>
      </c>
      <c r="J102" s="37"/>
      <c r="K102" s="37"/>
      <c r="L102" s="37"/>
      <c r="M102" s="69">
        <f t="shared" si="6"/>
        <v>1000</v>
      </c>
    </row>
    <row r="103" spans="1:13" ht="12.75">
      <c r="A103" s="308"/>
      <c r="B103" s="309"/>
      <c r="C103" s="25"/>
      <c r="D103" s="19" t="s">
        <v>166</v>
      </c>
      <c r="E103" s="67"/>
      <c r="F103" s="267"/>
      <c r="G103" s="37"/>
      <c r="H103" s="37"/>
      <c r="I103" s="37">
        <v>400</v>
      </c>
      <c r="J103" s="37"/>
      <c r="K103" s="37"/>
      <c r="L103" s="37"/>
      <c r="M103" s="69">
        <f t="shared" si="6"/>
        <v>400</v>
      </c>
    </row>
    <row r="104" spans="1:13" ht="12.75">
      <c r="A104" s="308"/>
      <c r="B104" s="309"/>
      <c r="C104" s="25"/>
      <c r="D104" s="19" t="s">
        <v>156</v>
      </c>
      <c r="E104" s="67"/>
      <c r="F104" s="267"/>
      <c r="G104" s="37"/>
      <c r="H104" s="37"/>
      <c r="I104" s="37">
        <v>35295</v>
      </c>
      <c r="J104" s="37"/>
      <c r="K104" s="37"/>
      <c r="L104" s="37"/>
      <c r="M104" s="69">
        <f t="shared" si="6"/>
        <v>35295</v>
      </c>
    </row>
    <row r="105" spans="1:13" ht="12.75">
      <c r="A105" s="308"/>
      <c r="B105" s="309"/>
      <c r="C105" s="25"/>
      <c r="D105" s="19" t="s">
        <v>42</v>
      </c>
      <c r="E105" s="67"/>
      <c r="F105" s="267"/>
      <c r="G105" s="37"/>
      <c r="H105" s="37"/>
      <c r="I105" s="37">
        <v>200</v>
      </c>
      <c r="J105" s="37"/>
      <c r="K105" s="37"/>
      <c r="L105" s="37"/>
      <c r="M105" s="69">
        <f t="shared" si="6"/>
        <v>200</v>
      </c>
    </row>
    <row r="106" spans="1:13" ht="12.75">
      <c r="A106" s="308"/>
      <c r="B106" s="309"/>
      <c r="C106" s="25"/>
      <c r="D106" s="19" t="s">
        <v>74</v>
      </c>
      <c r="E106" s="67"/>
      <c r="F106" s="267"/>
      <c r="G106" s="37"/>
      <c r="H106" s="37"/>
      <c r="I106" s="37">
        <v>100</v>
      </c>
      <c r="J106" s="37"/>
      <c r="K106" s="37"/>
      <c r="L106" s="37"/>
      <c r="M106" s="69">
        <f t="shared" si="6"/>
        <v>100</v>
      </c>
    </row>
    <row r="107" spans="1:13" ht="12.75">
      <c r="A107" s="308"/>
      <c r="B107" s="309"/>
      <c r="C107" s="25"/>
      <c r="D107" s="19" t="s">
        <v>167</v>
      </c>
      <c r="E107" s="67"/>
      <c r="F107" s="267"/>
      <c r="G107" s="37"/>
      <c r="H107" s="37"/>
      <c r="I107" s="37">
        <v>850</v>
      </c>
      <c r="J107" s="37"/>
      <c r="K107" s="37"/>
      <c r="L107" s="37"/>
      <c r="M107" s="69">
        <f t="shared" si="6"/>
        <v>850</v>
      </c>
    </row>
    <row r="108" spans="1:13" ht="12.75">
      <c r="A108" s="308"/>
      <c r="B108" s="309"/>
      <c r="C108" s="25"/>
      <c r="D108" s="19" t="s">
        <v>78</v>
      </c>
      <c r="E108" s="67"/>
      <c r="F108" s="267"/>
      <c r="G108" s="37"/>
      <c r="H108" s="37"/>
      <c r="I108" s="37">
        <v>2000</v>
      </c>
      <c r="J108" s="37"/>
      <c r="K108" s="37"/>
      <c r="L108" s="37"/>
      <c r="M108" s="69">
        <f t="shared" si="6"/>
        <v>2000</v>
      </c>
    </row>
    <row r="109" spans="1:13" ht="12.75">
      <c r="A109" s="308"/>
      <c r="B109" s="309"/>
      <c r="C109" s="25"/>
      <c r="D109" s="19" t="s">
        <v>224</v>
      </c>
      <c r="E109" s="67"/>
      <c r="F109" s="267"/>
      <c r="G109" s="37"/>
      <c r="H109" s="37"/>
      <c r="I109" s="37">
        <v>120</v>
      </c>
      <c r="J109" s="37"/>
      <c r="K109" s="37"/>
      <c r="L109" s="37"/>
      <c r="M109" s="69">
        <f t="shared" si="6"/>
        <v>120</v>
      </c>
    </row>
    <row r="110" spans="1:13" ht="12.75">
      <c r="A110" s="308"/>
      <c r="B110" s="309"/>
      <c r="C110" s="25"/>
      <c r="D110" s="19" t="s">
        <v>180</v>
      </c>
      <c r="E110" s="67"/>
      <c r="F110" s="267"/>
      <c r="G110" s="37"/>
      <c r="H110" s="37"/>
      <c r="I110" s="37">
        <v>1400</v>
      </c>
      <c r="J110" s="37"/>
      <c r="K110" s="37"/>
      <c r="L110" s="37"/>
      <c r="M110" s="69">
        <f t="shared" si="6"/>
        <v>1400</v>
      </c>
    </row>
    <row r="111" spans="1:13" ht="12.75">
      <c r="A111" s="308"/>
      <c r="B111" s="309"/>
      <c r="C111" s="25"/>
      <c r="D111" s="19" t="s">
        <v>255</v>
      </c>
      <c r="E111" s="67"/>
      <c r="F111" s="267"/>
      <c r="G111" s="37"/>
      <c r="H111" s="37"/>
      <c r="I111" s="37">
        <v>45000</v>
      </c>
      <c r="J111" s="37"/>
      <c r="K111" s="37"/>
      <c r="L111" s="37"/>
      <c r="M111" s="69">
        <f t="shared" si="6"/>
        <v>45000</v>
      </c>
    </row>
    <row r="112" spans="1:13" ht="12.75">
      <c r="A112" s="308"/>
      <c r="B112" s="309"/>
      <c r="C112" s="25"/>
      <c r="D112" s="19" t="s">
        <v>257</v>
      </c>
      <c r="E112" s="67"/>
      <c r="F112" s="267"/>
      <c r="G112" s="37"/>
      <c r="H112" s="37"/>
      <c r="I112" s="37">
        <v>12274</v>
      </c>
      <c r="J112" s="37"/>
      <c r="K112" s="37"/>
      <c r="L112" s="37"/>
      <c r="M112" s="69">
        <f t="shared" si="6"/>
        <v>12274</v>
      </c>
    </row>
    <row r="113" spans="1:13" ht="12.75">
      <c r="A113" s="308"/>
      <c r="B113" s="309"/>
      <c r="C113" s="25"/>
      <c r="D113" s="19" t="s">
        <v>287</v>
      </c>
      <c r="E113" s="67"/>
      <c r="F113" s="267"/>
      <c r="G113" s="37"/>
      <c r="H113" s="37"/>
      <c r="I113" s="37">
        <v>1000</v>
      </c>
      <c r="J113" s="37"/>
      <c r="K113" s="37"/>
      <c r="L113" s="37"/>
      <c r="M113" s="69">
        <f t="shared" si="6"/>
        <v>1000</v>
      </c>
    </row>
    <row r="114" spans="1:13" ht="12.75">
      <c r="A114" s="308"/>
      <c r="B114" s="309"/>
      <c r="C114" s="25"/>
      <c r="D114" s="22" t="s">
        <v>254</v>
      </c>
      <c r="E114" s="67"/>
      <c r="F114" s="267"/>
      <c r="G114" s="37"/>
      <c r="H114" s="37"/>
      <c r="I114" s="37">
        <v>1000</v>
      </c>
      <c r="J114" s="37"/>
      <c r="K114" s="37"/>
      <c r="L114" s="37"/>
      <c r="M114" s="69">
        <f t="shared" si="6"/>
        <v>1000</v>
      </c>
    </row>
    <row r="115" spans="1:13" ht="12.75">
      <c r="A115" s="308"/>
      <c r="B115" s="309"/>
      <c r="C115" s="25"/>
      <c r="D115" s="19" t="s">
        <v>39</v>
      </c>
      <c r="E115" s="67"/>
      <c r="F115" s="267"/>
      <c r="G115" s="37"/>
      <c r="H115" s="37"/>
      <c r="I115" s="37">
        <v>682</v>
      </c>
      <c r="J115" s="37"/>
      <c r="K115" s="37"/>
      <c r="L115" s="37"/>
      <c r="M115" s="69">
        <f t="shared" si="6"/>
        <v>682</v>
      </c>
    </row>
    <row r="116" spans="1:13" ht="12.75">
      <c r="A116" s="308"/>
      <c r="B116" s="309"/>
      <c r="C116" s="25"/>
      <c r="D116" s="19" t="s">
        <v>157</v>
      </c>
      <c r="E116" s="67"/>
      <c r="F116" s="267"/>
      <c r="G116" s="37"/>
      <c r="H116" s="37"/>
      <c r="I116" s="37">
        <v>5000</v>
      </c>
      <c r="J116" s="37"/>
      <c r="K116" s="37"/>
      <c r="L116" s="37"/>
      <c r="M116" s="69">
        <f t="shared" si="6"/>
        <v>5000</v>
      </c>
    </row>
    <row r="117" spans="1:13" ht="12.75">
      <c r="A117" s="308"/>
      <c r="B117" s="309"/>
      <c r="C117" s="25"/>
      <c r="D117" s="22" t="s">
        <v>225</v>
      </c>
      <c r="E117" s="67"/>
      <c r="F117" s="267"/>
      <c r="G117" s="37"/>
      <c r="H117" s="37"/>
      <c r="I117" s="37">
        <v>5663</v>
      </c>
      <c r="J117" s="37"/>
      <c r="K117" s="37"/>
      <c r="L117" s="37"/>
      <c r="M117" s="69">
        <f t="shared" si="6"/>
        <v>5663</v>
      </c>
    </row>
    <row r="118" spans="1:13" ht="12.75">
      <c r="A118" s="308"/>
      <c r="B118" s="309"/>
      <c r="C118" s="25"/>
      <c r="D118" s="22" t="s">
        <v>235</v>
      </c>
      <c r="E118" s="67"/>
      <c r="F118" s="267"/>
      <c r="G118" s="37"/>
      <c r="H118" s="37"/>
      <c r="I118" s="37">
        <v>9267</v>
      </c>
      <c r="J118" s="37"/>
      <c r="K118" s="37"/>
      <c r="L118" s="37"/>
      <c r="M118" s="69">
        <f t="shared" si="6"/>
        <v>9267</v>
      </c>
    </row>
    <row r="119" spans="1:13" ht="12.75">
      <c r="A119" s="308"/>
      <c r="B119" s="309"/>
      <c r="C119" s="25"/>
      <c r="D119" s="22" t="s">
        <v>258</v>
      </c>
      <c r="E119" s="67"/>
      <c r="F119" s="267"/>
      <c r="G119" s="37"/>
      <c r="H119" s="37"/>
      <c r="I119" s="37">
        <v>44160</v>
      </c>
      <c r="J119" s="37"/>
      <c r="K119" s="37"/>
      <c r="L119" s="37"/>
      <c r="M119" s="69">
        <f t="shared" si="6"/>
        <v>44160</v>
      </c>
    </row>
    <row r="120" spans="1:13" ht="12.75">
      <c r="A120" s="308"/>
      <c r="B120" s="309"/>
      <c r="C120" s="25"/>
      <c r="D120" s="19" t="s">
        <v>263</v>
      </c>
      <c r="E120" s="67"/>
      <c r="F120" s="267"/>
      <c r="G120" s="37"/>
      <c r="H120" s="37"/>
      <c r="I120" s="37"/>
      <c r="J120" s="37"/>
      <c r="K120" s="37"/>
      <c r="L120" s="37"/>
      <c r="M120" s="69"/>
    </row>
    <row r="121" spans="1:13" ht="12.75">
      <c r="A121" s="308"/>
      <c r="B121" s="309"/>
      <c r="C121" s="25"/>
      <c r="D121" s="19"/>
      <c r="E121" s="67" t="s">
        <v>124</v>
      </c>
      <c r="F121" s="267"/>
      <c r="G121" s="37"/>
      <c r="H121" s="37"/>
      <c r="I121" s="37">
        <v>4562</v>
      </c>
      <c r="J121" s="37"/>
      <c r="K121" s="37"/>
      <c r="L121" s="37"/>
      <c r="M121" s="69">
        <f>F121+G121+H121+I121+J121+K121+L121</f>
        <v>4562</v>
      </c>
    </row>
    <row r="122" spans="1:13" ht="12.75">
      <c r="A122" s="308"/>
      <c r="B122" s="309"/>
      <c r="C122" s="25"/>
      <c r="D122" s="19"/>
      <c r="E122" s="67" t="s">
        <v>54</v>
      </c>
      <c r="F122" s="267"/>
      <c r="G122" s="37"/>
      <c r="H122" s="37"/>
      <c r="I122" s="37">
        <v>4142</v>
      </c>
      <c r="J122" s="37"/>
      <c r="K122" s="37"/>
      <c r="L122" s="37"/>
      <c r="M122" s="69">
        <f>F122+G122+H122+I122+J122+K122+L122</f>
        <v>4142</v>
      </c>
    </row>
    <row r="123" spans="1:13" ht="12.75">
      <c r="A123" s="308"/>
      <c r="B123" s="309"/>
      <c r="C123" s="25" t="s">
        <v>352</v>
      </c>
      <c r="D123" s="19"/>
      <c r="E123" s="67"/>
      <c r="F123" s="267"/>
      <c r="G123" s="37"/>
      <c r="H123" s="37"/>
      <c r="I123" s="37"/>
      <c r="J123" s="37"/>
      <c r="K123" s="37"/>
      <c r="L123" s="37"/>
      <c r="M123" s="69"/>
    </row>
    <row r="124" spans="1:13" ht="12.75">
      <c r="A124" s="308"/>
      <c r="B124" s="309"/>
      <c r="C124" s="25"/>
      <c r="D124" s="19" t="s">
        <v>85</v>
      </c>
      <c r="E124" s="67"/>
      <c r="F124" s="267"/>
      <c r="G124" s="37"/>
      <c r="H124" s="37"/>
      <c r="I124" s="37">
        <v>5475</v>
      </c>
      <c r="J124" s="37"/>
      <c r="K124" s="37"/>
      <c r="L124" s="37"/>
      <c r="M124" s="69">
        <f>F124+G124+H124+I124+J124+K124+L124</f>
        <v>5475</v>
      </c>
    </row>
    <row r="125" spans="1:13" ht="12.75">
      <c r="A125" s="308"/>
      <c r="B125" s="309"/>
      <c r="C125" s="25"/>
      <c r="D125" s="19" t="s">
        <v>673</v>
      </c>
      <c r="E125" s="67"/>
      <c r="F125" s="267"/>
      <c r="G125" s="37"/>
      <c r="H125" s="37"/>
      <c r="I125" s="37">
        <v>500</v>
      </c>
      <c r="J125" s="37"/>
      <c r="K125" s="37"/>
      <c r="L125" s="37"/>
      <c r="M125" s="69">
        <f t="shared" si="6"/>
        <v>500</v>
      </c>
    </row>
    <row r="126" spans="1:13" ht="12.75">
      <c r="A126" s="308"/>
      <c r="B126" s="309"/>
      <c r="C126" s="25"/>
      <c r="D126" s="19" t="s">
        <v>674</v>
      </c>
      <c r="E126" s="67"/>
      <c r="F126" s="267"/>
      <c r="G126" s="37"/>
      <c r="H126" s="37"/>
      <c r="I126" s="37">
        <v>500</v>
      </c>
      <c r="J126" s="37"/>
      <c r="K126" s="37"/>
      <c r="L126" s="37"/>
      <c r="M126" s="69">
        <f t="shared" si="6"/>
        <v>500</v>
      </c>
    </row>
    <row r="127" spans="1:13" ht="12.75">
      <c r="A127" s="316"/>
      <c r="B127" s="317"/>
      <c r="C127" s="90" t="s">
        <v>41</v>
      </c>
      <c r="D127" s="45"/>
      <c r="E127" s="272"/>
      <c r="F127" s="268"/>
      <c r="G127" s="32"/>
      <c r="H127" s="32"/>
      <c r="I127" s="32">
        <f>SUM(I94:I126)</f>
        <v>364043</v>
      </c>
      <c r="J127" s="32"/>
      <c r="K127" s="32"/>
      <c r="L127" s="32"/>
      <c r="M127" s="95">
        <f>SUM(M94:M126)</f>
        <v>364043</v>
      </c>
    </row>
    <row r="128" spans="1:13" ht="12.75">
      <c r="A128" s="308"/>
      <c r="B128" s="309"/>
      <c r="C128" s="25"/>
      <c r="D128" s="19"/>
      <c r="E128" s="67"/>
      <c r="F128" s="267"/>
      <c r="G128" s="37"/>
      <c r="H128" s="37"/>
      <c r="I128" s="37"/>
      <c r="J128" s="37"/>
      <c r="K128" s="37"/>
      <c r="L128" s="37"/>
      <c r="M128" s="69"/>
    </row>
    <row r="129" spans="1:13" ht="12.75">
      <c r="A129" s="308"/>
      <c r="B129" s="309"/>
      <c r="C129" s="25" t="s">
        <v>777</v>
      </c>
      <c r="D129" s="19"/>
      <c r="E129" s="67"/>
      <c r="F129" s="267"/>
      <c r="G129" s="37"/>
      <c r="H129" s="37"/>
      <c r="I129" s="37"/>
      <c r="J129" s="37"/>
      <c r="K129" s="37"/>
      <c r="L129" s="37"/>
      <c r="M129" s="69"/>
    </row>
    <row r="130" spans="1:13" ht="12.75">
      <c r="A130" s="308"/>
      <c r="B130" s="309"/>
      <c r="C130" s="25"/>
      <c r="D130" s="19" t="s">
        <v>136</v>
      </c>
      <c r="E130" s="67"/>
      <c r="F130" s="267"/>
      <c r="G130" s="37"/>
      <c r="H130" s="37">
        <v>954</v>
      </c>
      <c r="I130" s="37">
        <v>50</v>
      </c>
      <c r="J130" s="37"/>
      <c r="K130" s="37">
        <v>500</v>
      </c>
      <c r="L130" s="37"/>
      <c r="M130" s="69">
        <f>F130+G130+H130+I130+J130+K130+L130</f>
        <v>1504</v>
      </c>
    </row>
    <row r="131" spans="1:13" ht="12.75">
      <c r="A131" s="308"/>
      <c r="B131" s="309"/>
      <c r="C131" s="25"/>
      <c r="D131" s="19" t="s">
        <v>36</v>
      </c>
      <c r="E131" s="67"/>
      <c r="F131" s="267"/>
      <c r="G131" s="37"/>
      <c r="H131" s="37">
        <v>48</v>
      </c>
      <c r="I131" s="37"/>
      <c r="J131" s="37"/>
      <c r="K131" s="37">
        <v>1140</v>
      </c>
      <c r="L131" s="37"/>
      <c r="M131" s="69">
        <f>F131+G131+H131+I131+J131+K131+L131</f>
        <v>1188</v>
      </c>
    </row>
    <row r="132" spans="1:13" ht="12.75">
      <c r="A132" s="316"/>
      <c r="B132" s="317"/>
      <c r="C132" s="90" t="s">
        <v>777</v>
      </c>
      <c r="D132" s="45"/>
      <c r="E132" s="272"/>
      <c r="F132" s="268"/>
      <c r="G132" s="32"/>
      <c r="H132" s="32">
        <f>H130+H131</f>
        <v>1002</v>
      </c>
      <c r="I132" s="32">
        <f>I130+I131</f>
        <v>50</v>
      </c>
      <c r="J132" s="32"/>
      <c r="K132" s="32">
        <f>K130+K131</f>
        <v>1640</v>
      </c>
      <c r="L132" s="32"/>
      <c r="M132" s="95">
        <f>M130+M131</f>
        <v>2692</v>
      </c>
    </row>
    <row r="133" spans="1:13" ht="13.5" thickBot="1">
      <c r="A133" s="314"/>
      <c r="B133" s="315"/>
      <c r="C133" s="284"/>
      <c r="D133" s="285"/>
      <c r="E133" s="286"/>
      <c r="F133" s="287"/>
      <c r="G133" s="135"/>
      <c r="H133" s="135"/>
      <c r="I133" s="135"/>
      <c r="J133" s="135"/>
      <c r="K133" s="135"/>
      <c r="L133" s="135"/>
      <c r="M133" s="288"/>
    </row>
    <row r="134" spans="1:13" ht="12.75">
      <c r="A134" s="308" t="s">
        <v>766</v>
      </c>
      <c r="B134" s="309"/>
      <c r="C134" s="25" t="s">
        <v>57</v>
      </c>
      <c r="D134" s="19"/>
      <c r="E134" s="67"/>
      <c r="F134" s="267"/>
      <c r="G134" s="37"/>
      <c r="H134" s="37"/>
      <c r="I134" s="37"/>
      <c r="J134" s="37"/>
      <c r="K134" s="37"/>
      <c r="L134" s="37"/>
      <c r="M134" s="69"/>
    </row>
    <row r="135" spans="1:13" ht="12.75">
      <c r="A135" s="308"/>
      <c r="B135" s="309"/>
      <c r="C135" s="25"/>
      <c r="D135" s="19" t="s">
        <v>58</v>
      </c>
      <c r="E135" s="67"/>
      <c r="F135" s="267"/>
      <c r="G135" s="37"/>
      <c r="H135" s="37"/>
      <c r="I135" s="37"/>
      <c r="J135" s="37">
        <v>3500</v>
      </c>
      <c r="K135" s="37"/>
      <c r="L135" s="37"/>
      <c r="M135" s="69">
        <f aca="true" t="shared" si="7" ref="M135:M156">F135+G135+H135+I135+J135+K135+L135</f>
        <v>3500</v>
      </c>
    </row>
    <row r="136" spans="1:13" ht="12.75">
      <c r="A136" s="308"/>
      <c r="B136" s="309"/>
      <c r="C136" s="25"/>
      <c r="D136" s="19" t="s">
        <v>59</v>
      </c>
      <c r="E136" s="67"/>
      <c r="F136" s="267"/>
      <c r="G136" s="37"/>
      <c r="H136" s="37"/>
      <c r="I136" s="37"/>
      <c r="J136" s="37">
        <v>1000</v>
      </c>
      <c r="K136" s="37"/>
      <c r="L136" s="37"/>
      <c r="M136" s="69">
        <f t="shared" si="7"/>
        <v>1000</v>
      </c>
    </row>
    <row r="137" spans="1:13" ht="12.75">
      <c r="A137" s="308"/>
      <c r="B137" s="309"/>
      <c r="C137" s="25"/>
      <c r="D137" s="19" t="s">
        <v>153</v>
      </c>
      <c r="E137" s="67"/>
      <c r="F137" s="267"/>
      <c r="G137" s="37"/>
      <c r="H137" s="37"/>
      <c r="I137" s="37"/>
      <c r="J137" s="37">
        <v>100</v>
      </c>
      <c r="K137" s="37"/>
      <c r="L137" s="37"/>
      <c r="M137" s="69">
        <f t="shared" si="7"/>
        <v>100</v>
      </c>
    </row>
    <row r="138" spans="1:13" ht="12.75">
      <c r="A138" s="308"/>
      <c r="B138" s="309"/>
      <c r="C138" s="25"/>
      <c r="D138" s="19" t="s">
        <v>356</v>
      </c>
      <c r="E138" s="67"/>
      <c r="F138" s="267"/>
      <c r="G138" s="37"/>
      <c r="H138" s="37"/>
      <c r="I138" s="37"/>
      <c r="J138" s="37">
        <v>2600</v>
      </c>
      <c r="K138" s="37"/>
      <c r="L138" s="37"/>
      <c r="M138" s="69">
        <f t="shared" si="7"/>
        <v>2600</v>
      </c>
    </row>
    <row r="139" spans="1:13" ht="12.75">
      <c r="A139" s="308"/>
      <c r="B139" s="309"/>
      <c r="C139" s="25"/>
      <c r="D139" s="19" t="s">
        <v>60</v>
      </c>
      <c r="E139" s="67"/>
      <c r="F139" s="267"/>
      <c r="G139" s="37"/>
      <c r="H139" s="37"/>
      <c r="I139" s="37"/>
      <c r="J139" s="37">
        <v>6400</v>
      </c>
      <c r="K139" s="37"/>
      <c r="L139" s="37"/>
      <c r="M139" s="69">
        <f t="shared" si="7"/>
        <v>6400</v>
      </c>
    </row>
    <row r="140" spans="1:13" ht="12.75">
      <c r="A140" s="308"/>
      <c r="B140" s="309"/>
      <c r="C140" s="25"/>
      <c r="D140" s="19" t="s">
        <v>61</v>
      </c>
      <c r="E140" s="67"/>
      <c r="F140" s="267"/>
      <c r="G140" s="37"/>
      <c r="H140" s="37"/>
      <c r="I140" s="37"/>
      <c r="J140" s="37">
        <v>4000</v>
      </c>
      <c r="K140" s="37"/>
      <c r="L140" s="37"/>
      <c r="M140" s="69">
        <f t="shared" si="7"/>
        <v>4000</v>
      </c>
    </row>
    <row r="141" spans="1:13" ht="12.75">
      <c r="A141" s="308"/>
      <c r="B141" s="309"/>
      <c r="C141" s="25"/>
      <c r="D141" s="22" t="s">
        <v>161</v>
      </c>
      <c r="E141" s="67"/>
      <c r="F141" s="267"/>
      <c r="G141" s="37"/>
      <c r="H141" s="37"/>
      <c r="I141" s="37"/>
      <c r="J141" s="37">
        <v>3000</v>
      </c>
      <c r="K141" s="37"/>
      <c r="L141" s="37"/>
      <c r="M141" s="69">
        <f t="shared" si="7"/>
        <v>3000</v>
      </c>
    </row>
    <row r="142" spans="1:13" ht="12.75">
      <c r="A142" s="308"/>
      <c r="B142" s="309"/>
      <c r="C142" s="25"/>
      <c r="D142" s="19" t="s">
        <v>62</v>
      </c>
      <c r="E142" s="67"/>
      <c r="F142" s="267"/>
      <c r="G142" s="37"/>
      <c r="H142" s="37"/>
      <c r="I142" s="37"/>
      <c r="J142" s="37">
        <v>6000</v>
      </c>
      <c r="K142" s="37"/>
      <c r="L142" s="37"/>
      <c r="M142" s="69">
        <f t="shared" si="7"/>
        <v>6000</v>
      </c>
    </row>
    <row r="143" spans="1:13" ht="12.75">
      <c r="A143" s="308"/>
      <c r="B143" s="309"/>
      <c r="C143" s="25"/>
      <c r="D143" s="19" t="s">
        <v>63</v>
      </c>
      <c r="E143" s="67"/>
      <c r="F143" s="267"/>
      <c r="G143" s="37"/>
      <c r="H143" s="37"/>
      <c r="I143" s="37"/>
      <c r="J143" s="37">
        <v>12150</v>
      </c>
      <c r="K143" s="37"/>
      <c r="L143" s="37"/>
      <c r="M143" s="69">
        <f t="shared" si="7"/>
        <v>12150</v>
      </c>
    </row>
    <row r="144" spans="1:13" ht="12.75">
      <c r="A144" s="308"/>
      <c r="B144" s="309"/>
      <c r="C144" s="25"/>
      <c r="D144" s="19" t="s">
        <v>154</v>
      </c>
      <c r="E144" s="67"/>
      <c r="F144" s="267"/>
      <c r="G144" s="37"/>
      <c r="H144" s="37"/>
      <c r="I144" s="37"/>
      <c r="J144" s="37">
        <v>1000</v>
      </c>
      <c r="K144" s="37"/>
      <c r="L144" s="37"/>
      <c r="M144" s="69">
        <f t="shared" si="7"/>
        <v>1000</v>
      </c>
    </row>
    <row r="145" spans="1:13" ht="12.75">
      <c r="A145" s="308"/>
      <c r="B145" s="309"/>
      <c r="C145" s="25"/>
      <c r="D145" s="19" t="s">
        <v>65</v>
      </c>
      <c r="E145" s="67"/>
      <c r="F145" s="267"/>
      <c r="G145" s="37"/>
      <c r="H145" s="37"/>
      <c r="I145" s="37"/>
      <c r="J145" s="37">
        <v>200</v>
      </c>
      <c r="K145" s="37"/>
      <c r="L145" s="37"/>
      <c r="M145" s="69">
        <f t="shared" si="7"/>
        <v>200</v>
      </c>
    </row>
    <row r="146" spans="1:13" ht="12.75">
      <c r="A146" s="308"/>
      <c r="B146" s="309"/>
      <c r="C146" s="25"/>
      <c r="D146" s="19" t="s">
        <v>155</v>
      </c>
      <c r="E146" s="67"/>
      <c r="F146" s="267"/>
      <c r="G146" s="37"/>
      <c r="H146" s="37"/>
      <c r="I146" s="37"/>
      <c r="J146" s="37">
        <v>5500</v>
      </c>
      <c r="K146" s="37"/>
      <c r="L146" s="37"/>
      <c r="M146" s="69">
        <f t="shared" si="7"/>
        <v>5500</v>
      </c>
    </row>
    <row r="147" spans="1:13" ht="12.75">
      <c r="A147" s="308"/>
      <c r="B147" s="309"/>
      <c r="C147" s="25"/>
      <c r="D147" s="19" t="s">
        <v>64</v>
      </c>
      <c r="E147" s="67"/>
      <c r="F147" s="267"/>
      <c r="G147" s="37"/>
      <c r="H147" s="37"/>
      <c r="I147" s="37"/>
      <c r="J147" s="37">
        <v>750</v>
      </c>
      <c r="K147" s="37"/>
      <c r="L147" s="37"/>
      <c r="M147" s="69">
        <f t="shared" si="7"/>
        <v>750</v>
      </c>
    </row>
    <row r="148" spans="1:13" ht="12.75">
      <c r="A148" s="308"/>
      <c r="B148" s="309"/>
      <c r="C148" s="25"/>
      <c r="D148" s="19" t="s">
        <v>66</v>
      </c>
      <c r="E148" s="67"/>
      <c r="F148" s="267"/>
      <c r="G148" s="37"/>
      <c r="H148" s="37"/>
      <c r="I148" s="37"/>
      <c r="J148" s="37">
        <v>6200</v>
      </c>
      <c r="K148" s="37"/>
      <c r="L148" s="37"/>
      <c r="M148" s="69">
        <f t="shared" si="7"/>
        <v>6200</v>
      </c>
    </row>
    <row r="149" spans="1:13" ht="12.75">
      <c r="A149" s="308"/>
      <c r="B149" s="309"/>
      <c r="C149" s="25"/>
      <c r="D149" s="19" t="s">
        <v>67</v>
      </c>
      <c r="E149" s="67"/>
      <c r="F149" s="267"/>
      <c r="G149" s="37"/>
      <c r="H149" s="37"/>
      <c r="I149" s="37"/>
      <c r="J149" s="37">
        <v>2500</v>
      </c>
      <c r="K149" s="37"/>
      <c r="L149" s="37"/>
      <c r="M149" s="69">
        <f t="shared" si="7"/>
        <v>2500</v>
      </c>
    </row>
    <row r="150" spans="1:13" ht="12.75">
      <c r="A150" s="308"/>
      <c r="B150" s="309"/>
      <c r="C150" s="25"/>
      <c r="D150" s="19" t="s">
        <v>68</v>
      </c>
      <c r="E150" s="67"/>
      <c r="F150" s="267"/>
      <c r="G150" s="37"/>
      <c r="H150" s="37"/>
      <c r="I150" s="37"/>
      <c r="J150" s="37">
        <v>600</v>
      </c>
      <c r="K150" s="37"/>
      <c r="L150" s="37"/>
      <c r="M150" s="69">
        <f t="shared" si="7"/>
        <v>600</v>
      </c>
    </row>
    <row r="151" spans="1:13" ht="12.75">
      <c r="A151" s="308"/>
      <c r="B151" s="309"/>
      <c r="C151" s="25"/>
      <c r="D151" s="19" t="s">
        <v>69</v>
      </c>
      <c r="E151" s="67"/>
      <c r="F151" s="267"/>
      <c r="G151" s="37"/>
      <c r="H151" s="37"/>
      <c r="I151" s="37"/>
      <c r="J151" s="37">
        <v>2000</v>
      </c>
      <c r="K151" s="37"/>
      <c r="L151" s="37"/>
      <c r="M151" s="69">
        <f t="shared" si="7"/>
        <v>2000</v>
      </c>
    </row>
    <row r="152" spans="1:13" ht="12.75">
      <c r="A152" s="308"/>
      <c r="B152" s="309"/>
      <c r="C152" s="25"/>
      <c r="D152" s="19" t="s">
        <v>260</v>
      </c>
      <c r="E152" s="67"/>
      <c r="F152" s="267"/>
      <c r="G152" s="37"/>
      <c r="H152" s="37">
        <v>6000</v>
      </c>
      <c r="I152" s="37"/>
      <c r="J152" s="37"/>
      <c r="K152" s="37"/>
      <c r="L152" s="37"/>
      <c r="M152" s="69">
        <f t="shared" si="7"/>
        <v>6000</v>
      </c>
    </row>
    <row r="153" spans="1:13" ht="12.75">
      <c r="A153" s="308"/>
      <c r="B153" s="309"/>
      <c r="C153" s="25"/>
      <c r="D153" s="22" t="s">
        <v>158</v>
      </c>
      <c r="E153" s="67"/>
      <c r="F153" s="267"/>
      <c r="G153" s="37"/>
      <c r="H153" s="37"/>
      <c r="I153" s="37"/>
      <c r="J153" s="37">
        <v>2500</v>
      </c>
      <c r="K153" s="37"/>
      <c r="L153" s="37"/>
      <c r="M153" s="69">
        <f t="shared" si="7"/>
        <v>2500</v>
      </c>
    </row>
    <row r="154" spans="1:13" ht="12.75">
      <c r="A154" s="308"/>
      <c r="B154" s="309"/>
      <c r="C154" s="25"/>
      <c r="D154" s="22" t="s">
        <v>357</v>
      </c>
      <c r="E154" s="67"/>
      <c r="F154" s="267"/>
      <c r="G154" s="37"/>
      <c r="H154" s="37"/>
      <c r="I154" s="37"/>
      <c r="J154" s="37">
        <v>700</v>
      </c>
      <c r="K154" s="37"/>
      <c r="L154" s="37"/>
      <c r="M154" s="69">
        <f t="shared" si="7"/>
        <v>700</v>
      </c>
    </row>
    <row r="155" spans="1:13" ht="12.75">
      <c r="A155" s="308"/>
      <c r="B155" s="309"/>
      <c r="C155" s="25"/>
      <c r="D155" s="22" t="s">
        <v>358</v>
      </c>
      <c r="E155" s="67"/>
      <c r="F155" s="267"/>
      <c r="G155" s="37"/>
      <c r="H155" s="37"/>
      <c r="I155" s="37"/>
      <c r="J155" s="37">
        <v>300</v>
      </c>
      <c r="K155" s="37"/>
      <c r="L155" s="37"/>
      <c r="M155" s="69">
        <f t="shared" si="7"/>
        <v>300</v>
      </c>
    </row>
    <row r="156" spans="1:13" ht="12.75">
      <c r="A156" s="308"/>
      <c r="B156" s="309"/>
      <c r="C156" s="25"/>
      <c r="D156" s="19" t="s">
        <v>141</v>
      </c>
      <c r="E156" s="67"/>
      <c r="F156" s="267"/>
      <c r="G156" s="37"/>
      <c r="H156" s="37"/>
      <c r="I156" s="37"/>
      <c r="J156" s="37">
        <v>3000</v>
      </c>
      <c r="K156" s="37"/>
      <c r="L156" s="37"/>
      <c r="M156" s="69">
        <f t="shared" si="7"/>
        <v>3000</v>
      </c>
    </row>
    <row r="157" spans="1:13" ht="12.75">
      <c r="A157" s="316"/>
      <c r="B157" s="317"/>
      <c r="C157" s="90" t="s">
        <v>70</v>
      </c>
      <c r="D157" s="45"/>
      <c r="E157" s="272"/>
      <c r="F157" s="268"/>
      <c r="G157" s="32"/>
      <c r="H157" s="32">
        <f>SUM(H135:H156)</f>
        <v>6000</v>
      </c>
      <c r="I157" s="32"/>
      <c r="J157" s="32">
        <f>SUM(J135:J156)</f>
        <v>64000</v>
      </c>
      <c r="K157" s="32"/>
      <c r="L157" s="32"/>
      <c r="M157" s="95">
        <f>SUM(M135:M156)</f>
        <v>70000</v>
      </c>
    </row>
    <row r="158" spans="1:13" ht="12.75">
      <c r="A158" s="308"/>
      <c r="B158" s="309"/>
      <c r="C158" s="25"/>
      <c r="D158" s="19"/>
      <c r="E158" s="67"/>
      <c r="F158" s="267"/>
      <c r="G158" s="37"/>
      <c r="H158" s="37"/>
      <c r="I158" s="37"/>
      <c r="J158" s="37"/>
      <c r="K158" s="37"/>
      <c r="L158" s="37"/>
      <c r="M158" s="69"/>
    </row>
    <row r="159" spans="1:13" ht="12.75">
      <c r="A159" s="308" t="s">
        <v>767</v>
      </c>
      <c r="B159" s="309"/>
      <c r="C159" s="25" t="s">
        <v>61</v>
      </c>
      <c r="D159" s="19"/>
      <c r="E159" s="67"/>
      <c r="F159" s="267"/>
      <c r="G159" s="37"/>
      <c r="H159" s="37"/>
      <c r="I159" s="37"/>
      <c r="J159" s="37"/>
      <c r="K159" s="37"/>
      <c r="L159" s="37"/>
      <c r="M159" s="69"/>
    </row>
    <row r="160" spans="1:13" ht="12.75">
      <c r="A160" s="308"/>
      <c r="B160" s="309"/>
      <c r="C160" s="25"/>
      <c r="D160" s="19" t="s">
        <v>71</v>
      </c>
      <c r="E160" s="67"/>
      <c r="F160" s="267"/>
      <c r="G160" s="37"/>
      <c r="H160" s="37"/>
      <c r="I160" s="37"/>
      <c r="J160" s="37"/>
      <c r="K160" s="37"/>
      <c r="L160" s="37">
        <v>10000</v>
      </c>
      <c r="M160" s="69">
        <f>F160+G160+H160+I160+J160+K160+L160</f>
        <v>10000</v>
      </c>
    </row>
    <row r="161" spans="1:13" ht="12.75">
      <c r="A161" s="308"/>
      <c r="B161" s="309"/>
      <c r="C161" s="25"/>
      <c r="D161" s="19" t="s">
        <v>289</v>
      </c>
      <c r="E161" s="67"/>
      <c r="F161" s="267"/>
      <c r="G161" s="37"/>
      <c r="H161" s="37"/>
      <c r="I161" s="37"/>
      <c r="J161" s="37"/>
      <c r="K161" s="37"/>
      <c r="L161" s="37">
        <v>10000</v>
      </c>
      <c r="M161" s="69">
        <f>F161+G161+H161+I161+J161+K161+L161</f>
        <v>10000</v>
      </c>
    </row>
    <row r="162" spans="1:13" ht="12.75">
      <c r="A162" s="316"/>
      <c r="B162" s="317"/>
      <c r="C162" s="90" t="s">
        <v>261</v>
      </c>
      <c r="D162" s="45"/>
      <c r="E162" s="272"/>
      <c r="F162" s="268"/>
      <c r="G162" s="32"/>
      <c r="H162" s="32"/>
      <c r="I162" s="32"/>
      <c r="J162" s="32"/>
      <c r="K162" s="32"/>
      <c r="L162" s="32">
        <f>SUM(L160:L161)</f>
        <v>20000</v>
      </c>
      <c r="M162" s="95">
        <f>SUM(M160:M161)</f>
        <v>20000</v>
      </c>
    </row>
    <row r="163" spans="1:13" ht="12.75">
      <c r="A163" s="308"/>
      <c r="B163" s="309"/>
      <c r="C163" s="25"/>
      <c r="D163" s="19"/>
      <c r="E163" s="67"/>
      <c r="F163" s="267"/>
      <c r="G163" s="37"/>
      <c r="H163" s="37"/>
      <c r="I163" s="37"/>
      <c r="J163" s="37"/>
      <c r="K163" s="37"/>
      <c r="L163" s="37"/>
      <c r="M163" s="69"/>
    </row>
    <row r="164" spans="1:13" ht="12.75">
      <c r="A164" s="308" t="s">
        <v>768</v>
      </c>
      <c r="B164" s="309"/>
      <c r="C164" s="25" t="s">
        <v>73</v>
      </c>
      <c r="D164" s="19"/>
      <c r="E164" s="67"/>
      <c r="F164" s="267"/>
      <c r="G164" s="37"/>
      <c r="H164" s="37"/>
      <c r="I164" s="37"/>
      <c r="J164" s="37"/>
      <c r="K164" s="37"/>
      <c r="L164" s="37"/>
      <c r="M164" s="69"/>
    </row>
    <row r="165" spans="1:13" ht="13.5" thickBot="1">
      <c r="A165" s="310"/>
      <c r="B165" s="157"/>
      <c r="C165" s="116" t="s">
        <v>743</v>
      </c>
      <c r="D165" s="41"/>
      <c r="E165" s="177"/>
      <c r="F165" s="270"/>
      <c r="G165" s="271"/>
      <c r="H165" s="271"/>
      <c r="I165" s="271"/>
      <c r="J165" s="271"/>
      <c r="K165" s="271"/>
      <c r="L165" s="271"/>
      <c r="M165" s="127"/>
    </row>
    <row r="166" spans="1:13" ht="12.75">
      <c r="A166" s="308"/>
      <c r="B166" s="309"/>
      <c r="C166" s="25"/>
      <c r="D166" s="22" t="s">
        <v>164</v>
      </c>
      <c r="E166" s="67"/>
      <c r="F166" s="267"/>
      <c r="G166" s="37"/>
      <c r="H166" s="37"/>
      <c r="I166" s="37"/>
      <c r="J166" s="37"/>
      <c r="K166" s="37"/>
      <c r="L166" s="37"/>
      <c r="M166" s="69"/>
    </row>
    <row r="167" spans="1:13" ht="12.75">
      <c r="A167" s="308"/>
      <c r="B167" s="309"/>
      <c r="C167" s="25"/>
      <c r="D167" s="19"/>
      <c r="E167" s="67" t="s">
        <v>292</v>
      </c>
      <c r="F167" s="267"/>
      <c r="G167" s="37"/>
      <c r="H167" s="37"/>
      <c r="I167" s="37"/>
      <c r="J167" s="37"/>
      <c r="K167" s="37"/>
      <c r="L167" s="37">
        <v>411847</v>
      </c>
      <c r="M167" s="69">
        <f>F167+G167+H167+I167+J167+K167+L167</f>
        <v>411847</v>
      </c>
    </row>
    <row r="168" spans="1:13" ht="12.75">
      <c r="A168" s="308"/>
      <c r="B168" s="309"/>
      <c r="C168" s="25"/>
      <c r="D168" s="22" t="s">
        <v>266</v>
      </c>
      <c r="E168" s="67"/>
      <c r="F168" s="267"/>
      <c r="G168" s="37"/>
      <c r="H168" s="37"/>
      <c r="I168" s="37"/>
      <c r="J168" s="37"/>
      <c r="K168" s="37"/>
      <c r="L168" s="37"/>
      <c r="M168" s="69"/>
    </row>
    <row r="169" spans="1:13" ht="12.75">
      <c r="A169" s="308"/>
      <c r="B169" s="309"/>
      <c r="C169" s="25"/>
      <c r="D169" s="19"/>
      <c r="E169" s="254" t="s">
        <v>273</v>
      </c>
      <c r="F169" s="269"/>
      <c r="G169" s="266"/>
      <c r="H169" s="266"/>
      <c r="I169" s="266"/>
      <c r="J169" s="266"/>
      <c r="K169" s="266"/>
      <c r="L169" s="266">
        <v>25850</v>
      </c>
      <c r="M169" s="69">
        <f>F169+G169+H169+I169+J169+K169+L169</f>
        <v>25850</v>
      </c>
    </row>
    <row r="170" spans="1:13" ht="12.75">
      <c r="A170" s="308"/>
      <c r="B170" s="309"/>
      <c r="C170" s="25"/>
      <c r="D170" s="19"/>
      <c r="E170" s="254" t="s">
        <v>276</v>
      </c>
      <c r="F170" s="269"/>
      <c r="G170" s="266"/>
      <c r="H170" s="266"/>
      <c r="I170" s="266"/>
      <c r="J170" s="266"/>
      <c r="K170" s="266"/>
      <c r="L170" s="266"/>
      <c r="M170" s="69"/>
    </row>
    <row r="171" spans="1:13" ht="12.75">
      <c r="A171" s="308"/>
      <c r="B171" s="309"/>
      <c r="C171" s="25"/>
      <c r="D171" s="19"/>
      <c r="E171" s="254" t="s">
        <v>274</v>
      </c>
      <c r="F171" s="269"/>
      <c r="G171" s="266"/>
      <c r="H171" s="266"/>
      <c r="I171" s="266"/>
      <c r="J171" s="266"/>
      <c r="K171" s="266"/>
      <c r="L171" s="266">
        <v>2171</v>
      </c>
      <c r="M171" s="69">
        <f>F171+G171+H171+I171+J171+K171+L171</f>
        <v>2171</v>
      </c>
    </row>
    <row r="172" spans="1:13" ht="12.75">
      <c r="A172" s="308"/>
      <c r="B172" s="309"/>
      <c r="C172" s="25"/>
      <c r="D172" s="19" t="s">
        <v>245</v>
      </c>
      <c r="E172" s="67"/>
      <c r="F172" s="267"/>
      <c r="G172" s="37"/>
      <c r="H172" s="37"/>
      <c r="I172" s="37"/>
      <c r="J172" s="37"/>
      <c r="K172" s="37"/>
      <c r="L172" s="37">
        <v>3374</v>
      </c>
      <c r="M172" s="69">
        <f>F172+G172+H172+I172+J172+K172+L172</f>
        <v>3374</v>
      </c>
    </row>
    <row r="173" spans="1:13" ht="12.75">
      <c r="A173" s="308"/>
      <c r="B173" s="309"/>
      <c r="C173" s="25"/>
      <c r="D173" s="22" t="s">
        <v>741</v>
      </c>
      <c r="E173" s="67"/>
      <c r="F173" s="267"/>
      <c r="G173" s="37"/>
      <c r="H173" s="37"/>
      <c r="I173" s="37"/>
      <c r="J173" s="37"/>
      <c r="K173" s="37"/>
      <c r="L173" s="37">
        <v>250000</v>
      </c>
      <c r="M173" s="69">
        <f>F173+G173+H173+I173+J173+K173+L173</f>
        <v>250000</v>
      </c>
    </row>
    <row r="174" spans="1:13" ht="12.75">
      <c r="A174" s="308"/>
      <c r="B174" s="309"/>
      <c r="C174" s="25"/>
      <c r="D174" s="19" t="s">
        <v>56</v>
      </c>
      <c r="E174" s="67"/>
      <c r="F174" s="267"/>
      <c r="G174" s="37"/>
      <c r="H174" s="37"/>
      <c r="I174" s="37"/>
      <c r="J174" s="37"/>
      <c r="K174" s="37"/>
      <c r="L174" s="37">
        <v>1000</v>
      </c>
      <c r="M174" s="69">
        <f>F174+G174+H174+I174+J174+K174+L174</f>
        <v>1000</v>
      </c>
    </row>
    <row r="175" spans="1:13" ht="12.75">
      <c r="A175" s="308"/>
      <c r="B175" s="309"/>
      <c r="C175" s="25" t="s">
        <v>232</v>
      </c>
      <c r="D175" s="19"/>
      <c r="E175" s="67"/>
      <c r="F175" s="267"/>
      <c r="G175" s="37"/>
      <c r="H175" s="37"/>
      <c r="I175" s="37"/>
      <c r="J175" s="37"/>
      <c r="K175" s="37"/>
      <c r="L175" s="37"/>
      <c r="M175" s="69"/>
    </row>
    <row r="176" spans="1:13" ht="12.75">
      <c r="A176" s="308"/>
      <c r="B176" s="309"/>
      <c r="C176" s="25"/>
      <c r="D176" s="19" t="s">
        <v>330</v>
      </c>
      <c r="E176" s="67"/>
      <c r="F176" s="267"/>
      <c r="G176" s="37"/>
      <c r="H176" s="37"/>
      <c r="I176" s="37"/>
      <c r="J176" s="37"/>
      <c r="K176" s="37"/>
      <c r="L176" s="37">
        <v>1400</v>
      </c>
      <c r="M176" s="69">
        <f aca="true" t="shared" si="8" ref="M176:M184">F176+G176+H176+I176+J176+K176+L176</f>
        <v>1400</v>
      </c>
    </row>
    <row r="177" spans="1:13" ht="12.75">
      <c r="A177" s="308"/>
      <c r="B177" s="309"/>
      <c r="C177" s="25"/>
      <c r="D177" s="19" t="s">
        <v>334</v>
      </c>
      <c r="E177" s="67"/>
      <c r="F177" s="267"/>
      <c r="G177" s="37"/>
      <c r="H177" s="37"/>
      <c r="I177" s="37"/>
      <c r="J177" s="37"/>
      <c r="K177" s="37"/>
      <c r="L177" s="37">
        <v>6044</v>
      </c>
      <c r="M177" s="69">
        <f t="shared" si="8"/>
        <v>6044</v>
      </c>
    </row>
    <row r="178" spans="1:13" ht="12.75">
      <c r="A178" s="308"/>
      <c r="B178" s="309"/>
      <c r="C178" s="25"/>
      <c r="D178" s="19" t="s">
        <v>335</v>
      </c>
      <c r="E178" s="67"/>
      <c r="F178" s="267"/>
      <c r="G178" s="37"/>
      <c r="H178" s="37"/>
      <c r="I178" s="37"/>
      <c r="J178" s="37"/>
      <c r="K178" s="37"/>
      <c r="L178" s="37">
        <v>6435</v>
      </c>
      <c r="M178" s="69">
        <f t="shared" si="8"/>
        <v>6435</v>
      </c>
    </row>
    <row r="179" spans="1:13" ht="12.75">
      <c r="A179" s="308"/>
      <c r="B179" s="309"/>
      <c r="C179" s="25"/>
      <c r="D179" s="19" t="s">
        <v>336</v>
      </c>
      <c r="E179" s="67"/>
      <c r="F179" s="267"/>
      <c r="G179" s="37"/>
      <c r="H179" s="37"/>
      <c r="I179" s="37"/>
      <c r="J179" s="37"/>
      <c r="K179" s="37"/>
      <c r="L179" s="37">
        <v>1260</v>
      </c>
      <c r="M179" s="69">
        <f t="shared" si="8"/>
        <v>1260</v>
      </c>
    </row>
    <row r="180" spans="1:13" ht="12.75">
      <c r="A180" s="308"/>
      <c r="B180" s="309"/>
      <c r="C180" s="25"/>
      <c r="D180" s="19" t="s">
        <v>337</v>
      </c>
      <c r="E180" s="67"/>
      <c r="F180" s="267"/>
      <c r="G180" s="37"/>
      <c r="H180" s="37"/>
      <c r="I180" s="37"/>
      <c r="J180" s="37"/>
      <c r="K180" s="37"/>
      <c r="L180" s="37">
        <v>878</v>
      </c>
      <c r="M180" s="69">
        <f t="shared" si="8"/>
        <v>878</v>
      </c>
    </row>
    <row r="181" spans="1:13" ht="12.75">
      <c r="A181" s="308"/>
      <c r="B181" s="309"/>
      <c r="C181" s="25"/>
      <c r="D181" s="19" t="s">
        <v>341</v>
      </c>
      <c r="E181" s="67"/>
      <c r="F181" s="267"/>
      <c r="G181" s="37"/>
      <c r="H181" s="37"/>
      <c r="I181" s="37"/>
      <c r="J181" s="37"/>
      <c r="K181" s="37"/>
      <c r="L181" s="37">
        <v>28766</v>
      </c>
      <c r="M181" s="69">
        <f t="shared" si="8"/>
        <v>28766</v>
      </c>
    </row>
    <row r="182" spans="1:13" ht="12.75">
      <c r="A182" s="308"/>
      <c r="B182" s="309"/>
      <c r="C182" s="25"/>
      <c r="D182" s="19" t="s">
        <v>761</v>
      </c>
      <c r="E182" s="67"/>
      <c r="F182" s="267"/>
      <c r="G182" s="37"/>
      <c r="H182" s="37"/>
      <c r="I182" s="37"/>
      <c r="J182" s="37"/>
      <c r="K182" s="37"/>
      <c r="L182" s="37">
        <v>22168</v>
      </c>
      <c r="M182" s="69">
        <f t="shared" si="8"/>
        <v>22168</v>
      </c>
    </row>
    <row r="183" spans="1:13" ht="12.75">
      <c r="A183" s="308"/>
      <c r="B183" s="309"/>
      <c r="C183" s="25"/>
      <c r="D183" s="19" t="s">
        <v>343</v>
      </c>
      <c r="E183" s="67"/>
      <c r="F183" s="267"/>
      <c r="G183" s="37"/>
      <c r="H183" s="37"/>
      <c r="I183" s="37"/>
      <c r="J183" s="37"/>
      <c r="K183" s="37"/>
      <c r="L183" s="37">
        <v>5000</v>
      </c>
      <c r="M183" s="69">
        <f t="shared" si="8"/>
        <v>5000</v>
      </c>
    </row>
    <row r="184" spans="1:13" ht="12.75">
      <c r="A184" s="308"/>
      <c r="B184" s="309"/>
      <c r="C184" s="25"/>
      <c r="D184" s="19" t="s">
        <v>367</v>
      </c>
      <c r="E184" s="67"/>
      <c r="F184" s="267"/>
      <c r="G184" s="37"/>
      <c r="H184" s="37"/>
      <c r="I184" s="37"/>
      <c r="J184" s="37"/>
      <c r="K184" s="37"/>
      <c r="L184" s="37">
        <v>4680</v>
      </c>
      <c r="M184" s="69">
        <f t="shared" si="8"/>
        <v>4680</v>
      </c>
    </row>
    <row r="185" spans="1:13" ht="12.75">
      <c r="A185" s="308"/>
      <c r="B185" s="309"/>
      <c r="C185" s="25" t="s">
        <v>344</v>
      </c>
      <c r="D185" s="19"/>
      <c r="E185" s="67"/>
      <c r="F185" s="267"/>
      <c r="G185" s="37"/>
      <c r="H185" s="37"/>
      <c r="I185" s="37"/>
      <c r="J185" s="37"/>
      <c r="K185" s="37"/>
      <c r="L185" s="37"/>
      <c r="M185" s="69"/>
    </row>
    <row r="186" spans="1:13" ht="12.75">
      <c r="A186" s="308"/>
      <c r="B186" s="309"/>
      <c r="C186" s="25"/>
      <c r="D186" s="19" t="s">
        <v>348</v>
      </c>
      <c r="E186" s="67"/>
      <c r="F186" s="267"/>
      <c r="G186" s="37"/>
      <c r="H186" s="37"/>
      <c r="I186" s="37"/>
      <c r="J186" s="37"/>
      <c r="K186" s="37"/>
      <c r="L186" s="37">
        <v>2100</v>
      </c>
      <c r="M186" s="69">
        <f>F186+G186+H186+I186+J186+K186+L186</f>
        <v>2100</v>
      </c>
    </row>
    <row r="187" spans="1:13" ht="12.75">
      <c r="A187" s="316"/>
      <c r="B187" s="317"/>
      <c r="C187" s="90" t="s">
        <v>747</v>
      </c>
      <c r="D187" s="45"/>
      <c r="E187" s="272"/>
      <c r="F187" s="268"/>
      <c r="G187" s="32"/>
      <c r="H187" s="32"/>
      <c r="I187" s="32"/>
      <c r="J187" s="32"/>
      <c r="K187" s="32"/>
      <c r="L187" s="32">
        <f>SUM(L167:L186)</f>
        <v>772973</v>
      </c>
      <c r="M187" s="33">
        <f>SUM(M167:M186)</f>
        <v>772973</v>
      </c>
    </row>
    <row r="188" spans="1:13" ht="12.75">
      <c r="A188" s="308"/>
      <c r="B188" s="309"/>
      <c r="C188" s="25"/>
      <c r="D188" s="19"/>
      <c r="E188" s="67"/>
      <c r="F188" s="267"/>
      <c r="G188" s="37"/>
      <c r="H188" s="37"/>
      <c r="I188" s="37"/>
      <c r="J188" s="37"/>
      <c r="K188" s="37"/>
      <c r="L188" s="37"/>
      <c r="M188" s="69"/>
    </row>
    <row r="189" spans="1:13" ht="12.75">
      <c r="A189" s="308"/>
      <c r="B189" s="309"/>
      <c r="C189" s="25" t="s">
        <v>744</v>
      </c>
      <c r="D189" s="19"/>
      <c r="E189" s="67"/>
      <c r="F189" s="267"/>
      <c r="G189" s="37"/>
      <c r="H189" s="37"/>
      <c r="I189" s="37"/>
      <c r="J189" s="37"/>
      <c r="K189" s="37"/>
      <c r="L189" s="37"/>
      <c r="M189" s="69"/>
    </row>
    <row r="190" spans="1:13" ht="12.75">
      <c r="A190" s="308"/>
      <c r="B190" s="309"/>
      <c r="C190" s="25"/>
      <c r="D190" s="19" t="s">
        <v>162</v>
      </c>
      <c r="E190" s="67"/>
      <c r="F190" s="267"/>
      <c r="G190" s="37"/>
      <c r="H190" s="37"/>
      <c r="I190" s="37"/>
      <c r="J190" s="37"/>
      <c r="K190" s="37"/>
      <c r="L190" s="37"/>
      <c r="M190" s="69"/>
    </row>
    <row r="191" spans="1:13" ht="12.75">
      <c r="A191" s="308"/>
      <c r="B191" s="309"/>
      <c r="C191" s="25"/>
      <c r="D191" s="19"/>
      <c r="E191" s="67" t="s">
        <v>262</v>
      </c>
      <c r="F191" s="267"/>
      <c r="G191" s="37"/>
      <c r="H191" s="37"/>
      <c r="I191" s="37"/>
      <c r="J191" s="37"/>
      <c r="K191" s="37"/>
      <c r="L191" s="37">
        <v>20830</v>
      </c>
      <c r="M191" s="69">
        <f aca="true" t="shared" si="9" ref="M191:M203">F191+G191+H191+I191+J191+K191+L191</f>
        <v>20830</v>
      </c>
    </row>
    <row r="192" spans="1:13" ht="12.75">
      <c r="A192" s="308"/>
      <c r="B192" s="309"/>
      <c r="C192" s="25"/>
      <c r="D192" s="19"/>
      <c r="E192" s="67" t="s">
        <v>750</v>
      </c>
      <c r="F192" s="267"/>
      <c r="G192" s="37"/>
      <c r="H192" s="37"/>
      <c r="I192" s="37"/>
      <c r="J192" s="37"/>
      <c r="K192" s="37"/>
      <c r="L192" s="37">
        <v>20229</v>
      </c>
      <c r="M192" s="69">
        <f t="shared" si="9"/>
        <v>20229</v>
      </c>
    </row>
    <row r="193" spans="1:13" ht="12.75">
      <c r="A193" s="308"/>
      <c r="B193" s="309"/>
      <c r="C193" s="25"/>
      <c r="D193" s="22" t="s">
        <v>163</v>
      </c>
      <c r="E193" s="67"/>
      <c r="F193" s="267"/>
      <c r="G193" s="37"/>
      <c r="H193" s="37"/>
      <c r="I193" s="37"/>
      <c r="J193" s="37"/>
      <c r="K193" s="37"/>
      <c r="L193" s="37"/>
      <c r="M193" s="69"/>
    </row>
    <row r="194" spans="1:13" ht="12.75">
      <c r="A194" s="308"/>
      <c r="B194" s="309"/>
      <c r="C194" s="25"/>
      <c r="D194" s="22"/>
      <c r="E194" s="67" t="s">
        <v>286</v>
      </c>
      <c r="F194" s="267"/>
      <c r="G194" s="37"/>
      <c r="H194" s="37"/>
      <c r="I194" s="37"/>
      <c r="J194" s="37"/>
      <c r="K194" s="37"/>
      <c r="L194" s="37">
        <v>6103</v>
      </c>
      <c r="M194" s="69">
        <f t="shared" si="9"/>
        <v>6103</v>
      </c>
    </row>
    <row r="195" spans="1:13" ht="12.75">
      <c r="A195" s="308"/>
      <c r="B195" s="309"/>
      <c r="C195" s="25"/>
      <c r="D195" s="22"/>
      <c r="E195" s="67" t="s">
        <v>227</v>
      </c>
      <c r="F195" s="267"/>
      <c r="G195" s="37"/>
      <c r="H195" s="37"/>
      <c r="I195" s="37"/>
      <c r="J195" s="37"/>
      <c r="K195" s="37"/>
      <c r="L195" s="37">
        <v>39</v>
      </c>
      <c r="M195" s="69">
        <f t="shared" si="9"/>
        <v>39</v>
      </c>
    </row>
    <row r="196" spans="1:13" ht="12.75">
      <c r="A196" s="308"/>
      <c r="B196" s="309"/>
      <c r="C196" s="25"/>
      <c r="D196" s="22"/>
      <c r="E196" s="67" t="s">
        <v>270</v>
      </c>
      <c r="F196" s="267"/>
      <c r="G196" s="37"/>
      <c r="H196" s="37"/>
      <c r="I196" s="37"/>
      <c r="J196" s="37"/>
      <c r="K196" s="37"/>
      <c r="L196" s="37">
        <v>3000</v>
      </c>
      <c r="M196" s="69">
        <f t="shared" si="9"/>
        <v>3000</v>
      </c>
    </row>
    <row r="197" spans="1:13" ht="13.5" thickBot="1">
      <c r="A197" s="310"/>
      <c r="B197" s="157"/>
      <c r="C197" s="116"/>
      <c r="D197" s="289"/>
      <c r="E197" s="177" t="s">
        <v>277</v>
      </c>
      <c r="F197" s="270"/>
      <c r="G197" s="271"/>
      <c r="H197" s="271"/>
      <c r="I197" s="271"/>
      <c r="J197" s="271"/>
      <c r="K197" s="271"/>
      <c r="L197" s="271">
        <v>857</v>
      </c>
      <c r="M197" s="127">
        <f t="shared" si="9"/>
        <v>857</v>
      </c>
    </row>
    <row r="198" spans="1:13" ht="12.75">
      <c r="A198" s="308"/>
      <c r="B198" s="309"/>
      <c r="C198" s="25"/>
      <c r="D198" s="22" t="s">
        <v>266</v>
      </c>
      <c r="E198" s="67"/>
      <c r="F198" s="267"/>
      <c r="G198" s="37"/>
      <c r="H198" s="37"/>
      <c r="I198" s="37"/>
      <c r="J198" s="37"/>
      <c r="K198" s="37"/>
      <c r="L198" s="37"/>
      <c r="M198" s="69"/>
    </row>
    <row r="199" spans="1:13" ht="12.75">
      <c r="A199" s="308"/>
      <c r="B199" s="309"/>
      <c r="C199" s="25"/>
      <c r="D199" s="19"/>
      <c r="E199" s="67" t="s">
        <v>229</v>
      </c>
      <c r="F199" s="267"/>
      <c r="G199" s="37"/>
      <c r="H199" s="37"/>
      <c r="I199" s="37"/>
      <c r="J199" s="37"/>
      <c r="K199" s="37"/>
      <c r="L199" s="37">
        <v>1110</v>
      </c>
      <c r="M199" s="69">
        <f t="shared" si="9"/>
        <v>1110</v>
      </c>
    </row>
    <row r="200" spans="1:13" ht="12.75">
      <c r="A200" s="308"/>
      <c r="B200" s="309"/>
      <c r="C200" s="25"/>
      <c r="D200" s="19"/>
      <c r="E200" s="67" t="s">
        <v>230</v>
      </c>
      <c r="F200" s="267"/>
      <c r="G200" s="37"/>
      <c r="H200" s="37"/>
      <c r="I200" s="37"/>
      <c r="J200" s="37"/>
      <c r="K200" s="37"/>
      <c r="L200" s="37"/>
      <c r="M200" s="69"/>
    </row>
    <row r="201" spans="1:13" ht="12.75">
      <c r="A201" s="308"/>
      <c r="B201" s="309"/>
      <c r="C201" s="25"/>
      <c r="D201" s="19"/>
      <c r="E201" s="67" t="s">
        <v>233</v>
      </c>
      <c r="F201" s="267"/>
      <c r="G201" s="37"/>
      <c r="H201" s="37"/>
      <c r="I201" s="37"/>
      <c r="J201" s="37"/>
      <c r="K201" s="37"/>
      <c r="L201" s="37">
        <v>531</v>
      </c>
      <c r="M201" s="69">
        <f t="shared" si="9"/>
        <v>531</v>
      </c>
    </row>
    <row r="202" spans="1:13" ht="12.75">
      <c r="A202" s="308"/>
      <c r="B202" s="309"/>
      <c r="C202" s="25"/>
      <c r="D202" s="22" t="s">
        <v>164</v>
      </c>
      <c r="E202" s="67"/>
      <c r="F202" s="267"/>
      <c r="G202" s="37"/>
      <c r="H202" s="37"/>
      <c r="I202" s="37"/>
      <c r="J202" s="37"/>
      <c r="K202" s="37"/>
      <c r="L202" s="37"/>
      <c r="M202" s="69"/>
    </row>
    <row r="203" spans="1:13" ht="12.75">
      <c r="A203" s="308"/>
      <c r="B203" s="309"/>
      <c r="C203" s="25"/>
      <c r="D203" s="19"/>
      <c r="E203" s="67" t="s">
        <v>169</v>
      </c>
      <c r="F203" s="267"/>
      <c r="G203" s="37"/>
      <c r="H203" s="37"/>
      <c r="I203" s="37"/>
      <c r="J203" s="37"/>
      <c r="K203" s="37"/>
      <c r="L203" s="37">
        <v>5284</v>
      </c>
      <c r="M203" s="69">
        <f t="shared" si="9"/>
        <v>5284</v>
      </c>
    </row>
    <row r="204" spans="1:13" ht="12.75">
      <c r="A204" s="308"/>
      <c r="B204" s="309"/>
      <c r="C204" s="25"/>
      <c r="D204" s="19" t="s">
        <v>372</v>
      </c>
      <c r="E204" s="67"/>
      <c r="F204" s="267"/>
      <c r="G204" s="37"/>
      <c r="H204" s="37"/>
      <c r="I204" s="37"/>
      <c r="J204" s="37"/>
      <c r="K204" s="37"/>
      <c r="L204" s="37">
        <v>1500</v>
      </c>
      <c r="M204" s="69">
        <f aca="true" t="shared" si="10" ref="M204:M210">F204+G204+H204+I204+J204+K204+L204</f>
        <v>1500</v>
      </c>
    </row>
    <row r="205" spans="1:13" ht="12.75">
      <c r="A205" s="308"/>
      <c r="B205" s="309"/>
      <c r="C205" s="25"/>
      <c r="D205" s="22" t="s">
        <v>234</v>
      </c>
      <c r="E205" s="67"/>
      <c r="F205" s="267"/>
      <c r="G205" s="37"/>
      <c r="H205" s="37"/>
      <c r="I205" s="37"/>
      <c r="J205" s="37"/>
      <c r="K205" s="37"/>
      <c r="L205" s="37">
        <v>57600</v>
      </c>
      <c r="M205" s="69">
        <f t="shared" si="10"/>
        <v>57600</v>
      </c>
    </row>
    <row r="206" spans="1:13" ht="12.75">
      <c r="A206" s="308"/>
      <c r="B206" s="309"/>
      <c r="C206" s="25" t="s">
        <v>232</v>
      </c>
      <c r="D206" s="19"/>
      <c r="E206" s="69"/>
      <c r="F206" s="267"/>
      <c r="G206" s="37"/>
      <c r="H206" s="37"/>
      <c r="I206" s="37"/>
      <c r="J206" s="37"/>
      <c r="K206" s="37"/>
      <c r="L206" s="37"/>
      <c r="M206" s="69"/>
    </row>
    <row r="207" spans="1:13" ht="12.75">
      <c r="A207" s="308"/>
      <c r="B207" s="309"/>
      <c r="C207" s="25"/>
      <c r="D207" s="19" t="s">
        <v>329</v>
      </c>
      <c r="E207" s="67"/>
      <c r="F207" s="267"/>
      <c r="G207" s="37"/>
      <c r="H207" s="37"/>
      <c r="I207" s="37"/>
      <c r="J207" s="37"/>
      <c r="K207" s="37"/>
      <c r="L207" s="37">
        <v>750</v>
      </c>
      <c r="M207" s="69">
        <f>F207+G207+H207+I207+J207+K207+L207</f>
        <v>750</v>
      </c>
    </row>
    <row r="208" spans="1:13" ht="12.75">
      <c r="A208" s="308"/>
      <c r="B208" s="309"/>
      <c r="C208" s="25"/>
      <c r="D208" s="19" t="s">
        <v>338</v>
      </c>
      <c r="E208" s="67"/>
      <c r="F208" s="267"/>
      <c r="G208" s="37"/>
      <c r="H208" s="37"/>
      <c r="I208" s="37"/>
      <c r="J208" s="37"/>
      <c r="K208" s="37"/>
      <c r="L208" s="37">
        <v>13305</v>
      </c>
      <c r="M208" s="69">
        <f>F208+G208+H208+I208+J208+K208+L208</f>
        <v>13305</v>
      </c>
    </row>
    <row r="209" spans="1:13" ht="12.75">
      <c r="A209" s="308"/>
      <c r="B209" s="309"/>
      <c r="C209" s="25" t="s">
        <v>369</v>
      </c>
      <c r="D209" s="19"/>
      <c r="E209" s="67"/>
      <c r="F209" s="267"/>
      <c r="G209" s="37"/>
      <c r="H209" s="37"/>
      <c r="I209" s="37"/>
      <c r="J209" s="37"/>
      <c r="K209" s="37"/>
      <c r="L209" s="37"/>
      <c r="M209" s="69"/>
    </row>
    <row r="210" spans="1:13" ht="12.75">
      <c r="A210" s="308"/>
      <c r="B210" s="309"/>
      <c r="C210" s="25"/>
      <c r="D210" s="19" t="s">
        <v>370</v>
      </c>
      <c r="E210" s="67"/>
      <c r="F210" s="267"/>
      <c r="G210" s="37"/>
      <c r="H210" s="37"/>
      <c r="I210" s="37"/>
      <c r="J210" s="37"/>
      <c r="K210" s="37"/>
      <c r="L210" s="37">
        <v>15000</v>
      </c>
      <c r="M210" s="69">
        <f t="shared" si="10"/>
        <v>15000</v>
      </c>
    </row>
    <row r="211" spans="1:13" ht="13.5" thickBot="1">
      <c r="A211" s="314"/>
      <c r="B211" s="315"/>
      <c r="C211" s="277" t="s">
        <v>748</v>
      </c>
      <c r="D211" s="273"/>
      <c r="E211" s="274"/>
      <c r="F211" s="275"/>
      <c r="G211" s="34"/>
      <c r="H211" s="34"/>
      <c r="I211" s="34"/>
      <c r="J211" s="34"/>
      <c r="K211" s="34"/>
      <c r="L211" s="34">
        <f>SUM(L190:L210)</f>
        <v>146138</v>
      </c>
      <c r="M211" s="291">
        <f>SUM(M190:M210)</f>
        <v>146138</v>
      </c>
    </row>
    <row r="212" spans="1:13" ht="12.75">
      <c r="A212" s="308"/>
      <c r="B212" s="309"/>
      <c r="C212" s="23"/>
      <c r="D212" s="24"/>
      <c r="E212" s="147"/>
      <c r="F212" s="276"/>
      <c r="G212" s="128"/>
      <c r="H212" s="128"/>
      <c r="I212" s="128"/>
      <c r="J212" s="128"/>
      <c r="K212" s="128"/>
      <c r="L212" s="128"/>
      <c r="M212" s="147"/>
    </row>
    <row r="213" spans="1:13" s="15" customFormat="1" ht="12.75">
      <c r="A213" s="312"/>
      <c r="B213" s="313"/>
      <c r="C213" s="279" t="s">
        <v>373</v>
      </c>
      <c r="D213" s="58"/>
      <c r="E213" s="126"/>
      <c r="F213" s="149">
        <f aca="true" t="shared" si="11" ref="F213:M213">F69+F83+F91+F127+F157+F162+F211+F86+F187+F132</f>
        <v>1698142</v>
      </c>
      <c r="G213" s="319">
        <f t="shared" si="11"/>
        <v>535023</v>
      </c>
      <c r="H213" s="319">
        <f t="shared" si="11"/>
        <v>864844</v>
      </c>
      <c r="I213" s="319">
        <f t="shared" si="11"/>
        <v>365306</v>
      </c>
      <c r="J213" s="319">
        <f t="shared" si="11"/>
        <v>98010</v>
      </c>
      <c r="K213" s="319">
        <f t="shared" si="11"/>
        <v>42270</v>
      </c>
      <c r="L213" s="319">
        <f t="shared" si="11"/>
        <v>998070</v>
      </c>
      <c r="M213" s="305">
        <f t="shared" si="11"/>
        <v>4601665</v>
      </c>
    </row>
    <row r="214" spans="1:13" ht="13.5" thickBot="1">
      <c r="A214" s="310"/>
      <c r="B214" s="157"/>
      <c r="C214" s="255"/>
      <c r="D214" s="41"/>
      <c r="E214" s="127"/>
      <c r="F214" s="270"/>
      <c r="G214" s="271"/>
      <c r="H214" s="271"/>
      <c r="I214" s="271"/>
      <c r="J214" s="271"/>
      <c r="K214" s="271"/>
      <c r="L214" s="271"/>
      <c r="M214" s="127"/>
    </row>
    <row r="215" spans="3:13" ht="12.75">
      <c r="C215" s="22"/>
      <c r="D215" s="19"/>
      <c r="E215" s="20"/>
      <c r="F215" s="20"/>
      <c r="G215" s="20"/>
      <c r="H215" s="20"/>
      <c r="I215" s="20"/>
      <c r="J215" s="20"/>
      <c r="K215" s="20"/>
      <c r="L215" s="20"/>
      <c r="M215" s="20"/>
    </row>
    <row r="216" spans="3:13" ht="12.75">
      <c r="C216" s="22"/>
      <c r="D216" s="19"/>
      <c r="E216" s="20"/>
      <c r="F216" s="20"/>
      <c r="G216" s="20"/>
      <c r="H216" s="20"/>
      <c r="I216" s="20"/>
      <c r="J216" s="20"/>
      <c r="K216" s="20"/>
      <c r="L216" s="20"/>
      <c r="M216" s="20"/>
    </row>
    <row r="217" spans="3:13" ht="12.75">
      <c r="C217" s="22"/>
      <c r="D217" s="19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3:13" ht="12.75">
      <c r="C218" s="22"/>
      <c r="D218" s="19"/>
      <c r="E218" s="20"/>
      <c r="F218" s="20"/>
      <c r="G218" s="20"/>
      <c r="H218" s="20"/>
      <c r="I218" s="20"/>
      <c r="J218" s="20"/>
      <c r="K218" s="20"/>
      <c r="L218" s="20"/>
      <c r="M218" s="20"/>
    </row>
    <row r="219" spans="3:13" ht="12.75">
      <c r="C219" s="22"/>
      <c r="D219" s="19"/>
      <c r="E219" s="20"/>
      <c r="F219" s="20"/>
      <c r="G219" s="20"/>
      <c r="H219" s="20"/>
      <c r="I219" s="20"/>
      <c r="J219" s="20"/>
      <c r="K219" s="20"/>
      <c r="L219" s="20"/>
      <c r="M219" s="20"/>
    </row>
    <row r="220" spans="3:13" ht="12.75">
      <c r="C220" s="22"/>
      <c r="D220" s="19"/>
      <c r="E220" s="20"/>
      <c r="F220" s="20"/>
      <c r="G220" s="20"/>
      <c r="H220" s="20"/>
      <c r="I220" s="20"/>
      <c r="J220" s="20"/>
      <c r="K220" s="20"/>
      <c r="L220" s="20"/>
      <c r="M220" s="20"/>
    </row>
    <row r="221" spans="3:13" ht="12.75">
      <c r="C221" s="22"/>
      <c r="D221" s="19"/>
      <c r="E221" s="20"/>
      <c r="F221" s="20"/>
      <c r="G221" s="20"/>
      <c r="H221" s="20"/>
      <c r="I221" s="20"/>
      <c r="J221" s="20"/>
      <c r="K221" s="20"/>
      <c r="L221" s="20"/>
      <c r="M221" s="20"/>
    </row>
    <row r="222" spans="3:13" ht="12.75">
      <c r="C222" s="22"/>
      <c r="D222" s="19"/>
      <c r="E222" s="20"/>
      <c r="F222" s="20"/>
      <c r="G222" s="20"/>
      <c r="H222" s="20"/>
      <c r="I222" s="20"/>
      <c r="J222" s="20"/>
      <c r="K222" s="20"/>
      <c r="L222" s="20"/>
      <c r="M222" s="20"/>
    </row>
    <row r="223" spans="3:13" ht="12.75">
      <c r="C223" s="22"/>
      <c r="D223" s="19"/>
      <c r="E223" s="20"/>
      <c r="F223" s="20"/>
      <c r="G223" s="20"/>
      <c r="H223" s="20"/>
      <c r="I223" s="20"/>
      <c r="J223" s="20"/>
      <c r="K223" s="20"/>
      <c r="L223" s="20"/>
      <c r="M223" s="20"/>
    </row>
    <row r="224" spans="3:13" ht="12.75">
      <c r="C224" s="22"/>
      <c r="D224" s="19"/>
      <c r="E224" s="20"/>
      <c r="F224" s="20"/>
      <c r="G224" s="20"/>
      <c r="H224" s="20"/>
      <c r="I224" s="20"/>
      <c r="J224" s="20"/>
      <c r="K224" s="20"/>
      <c r="L224" s="20"/>
      <c r="M224" s="20"/>
    </row>
    <row r="225" spans="3:13" ht="12.75">
      <c r="C225" s="22"/>
      <c r="D225" s="19"/>
      <c r="E225" s="20"/>
      <c r="F225" s="20"/>
      <c r="G225" s="20"/>
      <c r="H225" s="20"/>
      <c r="I225" s="20"/>
      <c r="J225" s="20"/>
      <c r="K225" s="20"/>
      <c r="L225" s="20"/>
      <c r="M225" s="20"/>
    </row>
    <row r="226" spans="3:13" ht="12.75">
      <c r="C226" s="19"/>
      <c r="D226" s="19"/>
      <c r="E226" s="20"/>
      <c r="F226" s="20"/>
      <c r="G226" s="20"/>
      <c r="H226" s="20"/>
      <c r="I226" s="20"/>
      <c r="J226" s="20"/>
      <c r="K226" s="20"/>
      <c r="L226" s="20"/>
      <c r="M226" s="20"/>
    </row>
    <row r="227" spans="3:13" ht="12.75">
      <c r="C227" s="22"/>
      <c r="D227" s="19"/>
      <c r="E227" s="20"/>
      <c r="F227" s="20"/>
      <c r="G227" s="20"/>
      <c r="H227" s="20"/>
      <c r="I227" s="20"/>
      <c r="J227" s="20"/>
      <c r="K227" s="20"/>
      <c r="L227" s="20"/>
      <c r="M227" s="20"/>
    </row>
    <row r="229" spans="3:13" s="325" customFormat="1" ht="15.75">
      <c r="C229" s="323"/>
      <c r="D229" s="323"/>
      <c r="E229" s="323"/>
      <c r="F229" s="324"/>
      <c r="G229" s="324"/>
      <c r="H229" s="324"/>
      <c r="I229" s="324"/>
      <c r="J229" s="324"/>
      <c r="K229" s="324"/>
      <c r="L229" s="324"/>
      <c r="M229" s="324"/>
    </row>
    <row r="230" spans="3:13" s="325" customFormat="1" ht="15.75">
      <c r="C230" s="323"/>
      <c r="D230" s="323"/>
      <c r="E230" s="323"/>
      <c r="F230" s="324"/>
      <c r="G230" s="324"/>
      <c r="H230" s="324"/>
      <c r="I230" s="324"/>
      <c r="J230" s="324"/>
      <c r="K230" s="324"/>
      <c r="L230" s="324"/>
      <c r="M230" s="324"/>
    </row>
    <row r="231" spans="3:13" s="325" customFormat="1" ht="15.75">
      <c r="C231" s="323"/>
      <c r="D231" s="323"/>
      <c r="E231" s="323"/>
      <c r="F231" s="324"/>
      <c r="G231" s="324"/>
      <c r="H231" s="324"/>
      <c r="I231" s="324"/>
      <c r="J231" s="324"/>
      <c r="K231" s="324"/>
      <c r="L231" s="324"/>
      <c r="M231" s="324"/>
    </row>
    <row r="232" spans="3:13" s="325" customFormat="1" ht="15.75">
      <c r="C232" s="323"/>
      <c r="D232" s="323"/>
      <c r="E232" s="323"/>
      <c r="F232" s="324"/>
      <c r="G232" s="324"/>
      <c r="H232" s="324"/>
      <c r="I232" s="324"/>
      <c r="J232" s="324"/>
      <c r="K232" s="324"/>
      <c r="L232" s="324"/>
      <c r="M232" s="324"/>
    </row>
    <row r="233" spans="3:13" s="325" customFormat="1" ht="15.75">
      <c r="C233" s="323"/>
      <c r="D233" s="323"/>
      <c r="E233" s="323"/>
      <c r="F233" s="324"/>
      <c r="G233" s="324"/>
      <c r="H233" s="324"/>
      <c r="I233" s="324"/>
      <c r="J233" s="324"/>
      <c r="K233" s="324"/>
      <c r="L233" s="324"/>
      <c r="M233" s="324"/>
    </row>
    <row r="234" spans="3:13" s="325" customFormat="1" ht="15.75">
      <c r="C234" s="323"/>
      <c r="D234" s="323"/>
      <c r="E234" s="323"/>
      <c r="F234" s="324"/>
      <c r="G234" s="324"/>
      <c r="H234" s="324"/>
      <c r="I234" s="324"/>
      <c r="J234" s="324"/>
      <c r="K234" s="324"/>
      <c r="L234" s="324"/>
      <c r="M234" s="324"/>
    </row>
    <row r="235" spans="3:13" s="325" customFormat="1" ht="15.75">
      <c r="C235" s="323"/>
      <c r="D235" s="323"/>
      <c r="E235" s="323"/>
      <c r="F235" s="324"/>
      <c r="G235" s="324"/>
      <c r="H235" s="324"/>
      <c r="I235" s="324"/>
      <c r="J235" s="324"/>
      <c r="K235" s="324"/>
      <c r="L235" s="324"/>
      <c r="M235" s="324"/>
    </row>
    <row r="236" spans="3:13" s="325" customFormat="1" ht="15.75">
      <c r="C236" s="323"/>
      <c r="D236" s="323"/>
      <c r="E236" s="323"/>
      <c r="F236" s="324"/>
      <c r="G236" s="324"/>
      <c r="H236" s="324"/>
      <c r="I236" s="324"/>
      <c r="J236" s="324"/>
      <c r="K236" s="324"/>
      <c r="L236" s="324"/>
      <c r="M236" s="324"/>
    </row>
    <row r="237" spans="3:13" s="325" customFormat="1" ht="15.75">
      <c r="C237" s="323"/>
      <c r="D237" s="323"/>
      <c r="E237" s="323"/>
      <c r="F237" s="324"/>
      <c r="G237" s="324"/>
      <c r="H237" s="324"/>
      <c r="I237" s="324"/>
      <c r="J237" s="324"/>
      <c r="K237" s="324"/>
      <c r="L237" s="324"/>
      <c r="M237" s="324"/>
    </row>
    <row r="238" spans="3:13" s="325" customFormat="1" ht="15.75">
      <c r="C238" s="323"/>
      <c r="D238" s="323"/>
      <c r="E238" s="323"/>
      <c r="F238" s="324"/>
      <c r="G238" s="324"/>
      <c r="H238" s="324"/>
      <c r="I238" s="324"/>
      <c r="J238" s="324"/>
      <c r="K238" s="324"/>
      <c r="L238" s="324"/>
      <c r="M238" s="324"/>
    </row>
    <row r="239" spans="3:13" s="325" customFormat="1" ht="15.75">
      <c r="C239" s="323"/>
      <c r="D239" s="323"/>
      <c r="E239" s="323"/>
      <c r="F239" s="324"/>
      <c r="G239" s="324"/>
      <c r="H239" s="324"/>
      <c r="I239" s="324"/>
      <c r="J239" s="324"/>
      <c r="K239" s="324"/>
      <c r="L239" s="324"/>
      <c r="M239" s="324"/>
    </row>
    <row r="240" spans="3:13" s="325" customFormat="1" ht="15.75">
      <c r="C240" s="323"/>
      <c r="D240" s="323"/>
      <c r="E240" s="323"/>
      <c r="F240" s="324"/>
      <c r="G240" s="324"/>
      <c r="H240" s="324"/>
      <c r="I240" s="324"/>
      <c r="J240" s="324"/>
      <c r="K240" s="324"/>
      <c r="L240" s="324"/>
      <c r="M240" s="324"/>
    </row>
    <row r="241" spans="3:13" s="325" customFormat="1" ht="15.75">
      <c r="C241" s="323"/>
      <c r="D241" s="323"/>
      <c r="E241" s="323"/>
      <c r="F241" s="324"/>
      <c r="G241" s="324"/>
      <c r="H241" s="324"/>
      <c r="I241" s="324"/>
      <c r="J241" s="324"/>
      <c r="K241" s="324"/>
      <c r="L241" s="324"/>
      <c r="M241" s="324"/>
    </row>
    <row r="242" spans="3:13" s="325" customFormat="1" ht="15.75">
      <c r="C242" s="323"/>
      <c r="D242" s="323"/>
      <c r="E242" s="323"/>
      <c r="F242" s="324"/>
      <c r="G242" s="324"/>
      <c r="H242" s="324"/>
      <c r="I242" s="324"/>
      <c r="J242" s="324"/>
      <c r="K242" s="324"/>
      <c r="L242" s="324"/>
      <c r="M242" s="324"/>
    </row>
    <row r="243" spans="3:13" s="325" customFormat="1" ht="15.75">
      <c r="C243" s="323"/>
      <c r="D243" s="323"/>
      <c r="E243" s="323"/>
      <c r="F243" s="324"/>
      <c r="G243" s="324"/>
      <c r="H243" s="324"/>
      <c r="I243" s="324"/>
      <c r="J243" s="324"/>
      <c r="K243" s="324"/>
      <c r="L243" s="324"/>
      <c r="M243" s="324"/>
    </row>
    <row r="244" spans="3:13" s="325" customFormat="1" ht="15.75">
      <c r="C244" s="323"/>
      <c r="D244" s="323"/>
      <c r="E244" s="323"/>
      <c r="F244" s="324"/>
      <c r="G244" s="324"/>
      <c r="H244" s="324"/>
      <c r="I244" s="324"/>
      <c r="J244" s="324"/>
      <c r="K244" s="324"/>
      <c r="L244" s="324"/>
      <c r="M244" s="324"/>
    </row>
    <row r="245" spans="3:13" s="325" customFormat="1" ht="15.75">
      <c r="C245" s="323"/>
      <c r="D245" s="323"/>
      <c r="E245" s="323"/>
      <c r="F245" s="324"/>
      <c r="G245" s="324"/>
      <c r="H245" s="324"/>
      <c r="I245" s="324"/>
      <c r="J245" s="324"/>
      <c r="K245" s="324"/>
      <c r="L245" s="324"/>
      <c r="M245" s="324"/>
    </row>
    <row r="246" spans="3:13" s="325" customFormat="1" ht="15.75">
      <c r="C246" s="323"/>
      <c r="D246" s="323"/>
      <c r="E246" s="323"/>
      <c r="F246" s="324"/>
      <c r="G246" s="324"/>
      <c r="H246" s="324"/>
      <c r="I246" s="324"/>
      <c r="J246" s="324"/>
      <c r="K246" s="324"/>
      <c r="L246" s="324"/>
      <c r="M246" s="324"/>
    </row>
    <row r="247" spans="3:13" s="325" customFormat="1" ht="15.75">
      <c r="C247" s="323"/>
      <c r="D247" s="323"/>
      <c r="E247" s="323"/>
      <c r="F247" s="324"/>
      <c r="G247" s="324"/>
      <c r="H247" s="324"/>
      <c r="I247" s="324"/>
      <c r="J247" s="324"/>
      <c r="K247" s="324"/>
      <c r="L247" s="324"/>
      <c r="M247" s="324"/>
    </row>
    <row r="248" spans="3:13" s="325" customFormat="1" ht="15.75">
      <c r="C248" s="323"/>
      <c r="D248" s="323"/>
      <c r="E248" s="323"/>
      <c r="F248" s="324"/>
      <c r="G248" s="324"/>
      <c r="H248" s="324"/>
      <c r="I248" s="324"/>
      <c r="J248" s="324"/>
      <c r="K248" s="324"/>
      <c r="L248" s="324"/>
      <c r="M248" s="324"/>
    </row>
    <row r="249" spans="3:13" s="325" customFormat="1" ht="15.75">
      <c r="C249" s="323"/>
      <c r="D249" s="323"/>
      <c r="E249" s="323"/>
      <c r="F249" s="324"/>
      <c r="G249" s="324"/>
      <c r="H249" s="324"/>
      <c r="I249" s="324"/>
      <c r="J249" s="324"/>
      <c r="K249" s="324"/>
      <c r="L249" s="324"/>
      <c r="M249" s="324"/>
    </row>
    <row r="250" spans="3:13" s="325" customFormat="1" ht="15.75">
      <c r="C250" s="323"/>
      <c r="D250" s="323"/>
      <c r="E250" s="323"/>
      <c r="F250" s="324"/>
      <c r="G250" s="324"/>
      <c r="H250" s="324"/>
      <c r="I250" s="324"/>
      <c r="J250" s="324"/>
      <c r="K250" s="324"/>
      <c r="L250" s="324"/>
      <c r="M250" s="324"/>
    </row>
  </sheetData>
  <mergeCells count="10">
    <mergeCell ref="C3:M3"/>
    <mergeCell ref="C4:M4"/>
    <mergeCell ref="K8:K12"/>
    <mergeCell ref="L8:L12"/>
    <mergeCell ref="M8:M12"/>
    <mergeCell ref="F8:F12"/>
    <mergeCell ref="I8:I12"/>
    <mergeCell ref="J8:J12"/>
    <mergeCell ref="G8:G12"/>
    <mergeCell ref="H8:H1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H2" sqref="H2"/>
    </sheetView>
  </sheetViews>
  <sheetFormatPr defaultColWidth="9.00390625" defaultRowHeight="12.75"/>
  <cols>
    <col min="1" max="1" width="2.875" style="18" customWidth="1"/>
    <col min="2" max="2" width="45.375" style="18" customWidth="1"/>
    <col min="3" max="3" width="14.00390625" style="18" bestFit="1" customWidth="1"/>
    <col min="4" max="9" width="9.125" style="18" customWidth="1"/>
  </cols>
  <sheetData>
    <row r="1" spans="2:13" ht="12.75">
      <c r="B1" s="21"/>
      <c r="H1" s="21" t="s">
        <v>755</v>
      </c>
      <c r="M1" s="6"/>
    </row>
    <row r="2" spans="2:13" ht="12.75">
      <c r="B2" s="21"/>
      <c r="H2" s="21" t="s">
        <v>781</v>
      </c>
      <c r="M2" s="6"/>
    </row>
    <row r="3" spans="2:13" ht="12.75">
      <c r="B3" s="21"/>
      <c r="I3" s="20"/>
      <c r="M3" s="6"/>
    </row>
    <row r="4" spans="2:13" ht="12.75">
      <c r="B4" s="54" t="s">
        <v>376</v>
      </c>
      <c r="C4" s="55"/>
      <c r="D4" s="55"/>
      <c r="E4" s="55"/>
      <c r="F4" s="55"/>
      <c r="G4" s="55"/>
      <c r="M4" s="6"/>
    </row>
    <row r="5" spans="2:13" ht="12.75">
      <c r="B5" s="21"/>
      <c r="C5" s="55" t="s">
        <v>377</v>
      </c>
      <c r="M5" s="6"/>
    </row>
    <row r="7" ht="13.5" thickBot="1">
      <c r="H7" s="18" t="s">
        <v>37</v>
      </c>
    </row>
    <row r="8" spans="1:9" ht="12.75">
      <c r="A8" s="23"/>
      <c r="B8" s="24"/>
      <c r="C8" s="93" t="s">
        <v>0</v>
      </c>
      <c r="D8" s="42" t="s">
        <v>174</v>
      </c>
      <c r="E8" s="43" t="s">
        <v>82</v>
      </c>
      <c r="F8" s="42" t="s">
        <v>6</v>
      </c>
      <c r="G8" s="43" t="s">
        <v>89</v>
      </c>
      <c r="H8" s="42" t="s">
        <v>146</v>
      </c>
      <c r="I8" s="44" t="s">
        <v>81</v>
      </c>
    </row>
    <row r="9" spans="1:9" ht="12.75">
      <c r="A9" s="25"/>
      <c r="B9" s="19" t="s">
        <v>17</v>
      </c>
      <c r="C9" s="52" t="s">
        <v>1</v>
      </c>
      <c r="D9" s="27" t="s">
        <v>2</v>
      </c>
      <c r="E9" s="26" t="s">
        <v>4</v>
      </c>
      <c r="F9" s="27" t="s">
        <v>172</v>
      </c>
      <c r="G9" s="26"/>
      <c r="H9" s="27" t="s">
        <v>8</v>
      </c>
      <c r="I9" s="28" t="s">
        <v>26</v>
      </c>
    </row>
    <row r="10" spans="1:9" ht="12.75">
      <c r="A10" s="25"/>
      <c r="B10" s="19"/>
      <c r="C10" s="52"/>
      <c r="D10" s="27" t="s">
        <v>3</v>
      </c>
      <c r="E10" s="26"/>
      <c r="F10" s="27" t="s">
        <v>7</v>
      </c>
      <c r="G10" s="26"/>
      <c r="H10" s="27" t="s">
        <v>5</v>
      </c>
      <c r="I10" s="28"/>
    </row>
    <row r="11" spans="1:9" ht="12.75">
      <c r="A11" s="77"/>
      <c r="B11" s="59"/>
      <c r="C11" s="53"/>
      <c r="D11" s="48"/>
      <c r="E11" s="51"/>
      <c r="F11" s="48" t="s">
        <v>173</v>
      </c>
      <c r="G11" s="51"/>
      <c r="H11" s="48"/>
      <c r="I11" s="94"/>
    </row>
    <row r="12" spans="1:9" ht="12.75">
      <c r="A12" s="25"/>
      <c r="B12" s="19"/>
      <c r="C12" s="36"/>
      <c r="D12" s="35"/>
      <c r="E12" s="19"/>
      <c r="F12" s="35"/>
      <c r="G12" s="19"/>
      <c r="H12" s="35"/>
      <c r="I12" s="67"/>
    </row>
    <row r="13" spans="1:9" ht="12.75">
      <c r="A13" s="25"/>
      <c r="B13" s="19"/>
      <c r="C13" s="49"/>
      <c r="D13" s="37"/>
      <c r="E13" s="20"/>
      <c r="F13" s="37"/>
      <c r="G13" s="20"/>
      <c r="H13" s="37"/>
      <c r="I13" s="69"/>
    </row>
    <row r="14" spans="1:9" ht="12.75">
      <c r="A14" s="25" t="s">
        <v>215</v>
      </c>
      <c r="B14" s="19"/>
      <c r="C14" s="49">
        <f>C15+C17+C18+C19+C16</f>
        <v>323226</v>
      </c>
      <c r="D14" s="49">
        <f>D15+D17+D18+D19+D16</f>
        <v>102710</v>
      </c>
      <c r="E14" s="49">
        <f>E15+E17+E18+E19+E16</f>
        <v>97685</v>
      </c>
      <c r="F14" s="49">
        <f>F15+F17+F18+F19+F16</f>
        <v>8938</v>
      </c>
      <c r="G14" s="49">
        <v>0</v>
      </c>
      <c r="H14" s="37">
        <f>H15+H17+H18+H19</f>
        <v>0</v>
      </c>
      <c r="I14" s="69">
        <f aca="true" t="shared" si="0" ref="I14:I25">SUM(C14:H14)</f>
        <v>532559</v>
      </c>
    </row>
    <row r="15" spans="1:9" ht="12.75">
      <c r="A15" s="91"/>
      <c r="B15" s="22" t="s">
        <v>378</v>
      </c>
      <c r="C15" s="49">
        <v>272026</v>
      </c>
      <c r="D15" s="37">
        <v>87037</v>
      </c>
      <c r="E15" s="20">
        <v>87755</v>
      </c>
      <c r="F15" s="37">
        <v>7575</v>
      </c>
      <c r="G15" s="20"/>
      <c r="H15" s="37"/>
      <c r="I15" s="69">
        <f t="shared" si="0"/>
        <v>454393</v>
      </c>
    </row>
    <row r="16" spans="1:9" ht="12.75">
      <c r="A16" s="91"/>
      <c r="B16" s="22" t="s">
        <v>379</v>
      </c>
      <c r="C16" s="49">
        <v>16026</v>
      </c>
      <c r="D16" s="37">
        <v>4960</v>
      </c>
      <c r="E16" s="20">
        <v>91</v>
      </c>
      <c r="F16" s="37">
        <v>0</v>
      </c>
      <c r="G16" s="20"/>
      <c r="H16" s="37"/>
      <c r="I16" s="69">
        <f>SUM(C16:H16)</f>
        <v>21077</v>
      </c>
    </row>
    <row r="17" spans="1:9" ht="12.75">
      <c r="A17" s="91"/>
      <c r="B17" s="22" t="s">
        <v>218</v>
      </c>
      <c r="C17" s="49">
        <v>7501</v>
      </c>
      <c r="D17" s="37">
        <v>2320</v>
      </c>
      <c r="E17" s="20">
        <v>2278</v>
      </c>
      <c r="F17" s="37">
        <v>174</v>
      </c>
      <c r="G17" s="20"/>
      <c r="H17" s="37"/>
      <c r="I17" s="69">
        <f t="shared" si="0"/>
        <v>12273</v>
      </c>
    </row>
    <row r="18" spans="1:9" ht="12.75">
      <c r="A18" s="91"/>
      <c r="B18" s="22" t="s">
        <v>219</v>
      </c>
      <c r="C18" s="49">
        <v>6974</v>
      </c>
      <c r="D18" s="37">
        <v>2169</v>
      </c>
      <c r="E18" s="20">
        <v>2137</v>
      </c>
      <c r="F18" s="37">
        <v>29</v>
      </c>
      <c r="G18" s="20"/>
      <c r="H18" s="37"/>
      <c r="I18" s="69">
        <f t="shared" si="0"/>
        <v>11309</v>
      </c>
    </row>
    <row r="19" spans="1:9" ht="12.75">
      <c r="A19" s="91"/>
      <c r="B19" s="22" t="s">
        <v>220</v>
      </c>
      <c r="C19" s="49">
        <v>20699</v>
      </c>
      <c r="D19" s="37">
        <v>6224</v>
      </c>
      <c r="E19" s="20">
        <v>5424</v>
      </c>
      <c r="F19" s="37">
        <v>1160</v>
      </c>
      <c r="G19" s="20"/>
      <c r="H19" s="37"/>
      <c r="I19" s="69">
        <f t="shared" si="0"/>
        <v>33507</v>
      </c>
    </row>
    <row r="20" spans="1:9" ht="12.75">
      <c r="A20" s="91"/>
      <c r="B20" s="22"/>
      <c r="C20" s="49"/>
      <c r="D20" s="37"/>
      <c r="E20" s="20"/>
      <c r="F20" s="37"/>
      <c r="G20" s="20"/>
      <c r="H20" s="37"/>
      <c r="I20" s="69"/>
    </row>
    <row r="21" spans="1:9" ht="12.75">
      <c r="A21" s="91" t="s">
        <v>54</v>
      </c>
      <c r="B21" s="22"/>
      <c r="C21" s="49">
        <v>113545</v>
      </c>
      <c r="D21" s="37">
        <v>36162</v>
      </c>
      <c r="E21" s="20">
        <v>34947</v>
      </c>
      <c r="F21" s="37">
        <v>7245</v>
      </c>
      <c r="G21" s="20"/>
      <c r="H21" s="37"/>
      <c r="I21" s="69">
        <f t="shared" si="0"/>
        <v>191899</v>
      </c>
    </row>
    <row r="22" spans="1:9" ht="12.75">
      <c r="A22" s="91"/>
      <c r="B22" s="22"/>
      <c r="C22" s="49"/>
      <c r="D22" s="37"/>
      <c r="E22" s="20"/>
      <c r="F22" s="37"/>
      <c r="G22" s="20"/>
      <c r="H22" s="37"/>
      <c r="I22" s="69"/>
    </row>
    <row r="23" spans="1:9" ht="12.75">
      <c r="A23" s="91" t="s">
        <v>85</v>
      </c>
      <c r="B23" s="22"/>
      <c r="C23" s="49">
        <f aca="true" t="shared" si="1" ref="C23:H23">C24+C25</f>
        <v>109627</v>
      </c>
      <c r="D23" s="49">
        <f t="shared" si="1"/>
        <v>35087</v>
      </c>
      <c r="E23" s="49">
        <f t="shared" si="1"/>
        <v>32877</v>
      </c>
      <c r="F23" s="49">
        <f t="shared" si="1"/>
        <v>6861</v>
      </c>
      <c r="G23" s="49">
        <f t="shared" si="1"/>
        <v>0</v>
      </c>
      <c r="H23" s="37">
        <f t="shared" si="1"/>
        <v>0</v>
      </c>
      <c r="I23" s="69">
        <f t="shared" si="0"/>
        <v>184452</v>
      </c>
    </row>
    <row r="24" spans="1:9" ht="12.75">
      <c r="A24" s="91"/>
      <c r="B24" s="22" t="s">
        <v>85</v>
      </c>
      <c r="C24" s="37">
        <v>99991</v>
      </c>
      <c r="D24" s="37">
        <v>32064</v>
      </c>
      <c r="E24" s="20">
        <v>30606</v>
      </c>
      <c r="F24" s="37">
        <v>5745</v>
      </c>
      <c r="G24" s="20"/>
      <c r="H24" s="37"/>
      <c r="I24" s="69">
        <f t="shared" si="0"/>
        <v>168406</v>
      </c>
    </row>
    <row r="25" spans="1:9" ht="12.75">
      <c r="A25" s="91"/>
      <c r="B25" s="22" t="s">
        <v>279</v>
      </c>
      <c r="C25" s="49">
        <v>9636</v>
      </c>
      <c r="D25" s="37">
        <v>3023</v>
      </c>
      <c r="E25" s="20">
        <v>2271</v>
      </c>
      <c r="F25" s="37">
        <v>1116</v>
      </c>
      <c r="G25" s="20"/>
      <c r="H25" s="37"/>
      <c r="I25" s="69">
        <f t="shared" si="0"/>
        <v>16046</v>
      </c>
    </row>
    <row r="26" spans="1:9" ht="12.75">
      <c r="A26" s="178" t="s">
        <v>129</v>
      </c>
      <c r="B26" s="47"/>
      <c r="C26" s="50">
        <f>C14+C21+C23</f>
        <v>546398</v>
      </c>
      <c r="D26" s="50">
        <f aca="true" t="shared" si="2" ref="D26:I26">D14+D21+D23</f>
        <v>173959</v>
      </c>
      <c r="E26" s="50">
        <f t="shared" si="2"/>
        <v>165509</v>
      </c>
      <c r="F26" s="50">
        <f t="shared" si="2"/>
        <v>23044</v>
      </c>
      <c r="G26" s="50">
        <f t="shared" si="2"/>
        <v>0</v>
      </c>
      <c r="H26" s="50">
        <f t="shared" si="2"/>
        <v>0</v>
      </c>
      <c r="I26" s="33">
        <f t="shared" si="2"/>
        <v>908910</v>
      </c>
    </row>
    <row r="27" spans="1:9" ht="12.75">
      <c r="A27" s="91"/>
      <c r="B27" s="22"/>
      <c r="C27" s="49"/>
      <c r="D27" s="37"/>
      <c r="E27" s="20"/>
      <c r="F27" s="37"/>
      <c r="G27" s="20"/>
      <c r="H27" s="37"/>
      <c r="I27" s="69"/>
    </row>
    <row r="28" spans="1:10" ht="12.75">
      <c r="A28" s="91" t="s">
        <v>24</v>
      </c>
      <c r="B28" s="22"/>
      <c r="C28" s="49">
        <v>127546</v>
      </c>
      <c r="D28" s="37">
        <v>41011</v>
      </c>
      <c r="E28" s="20">
        <v>30522</v>
      </c>
      <c r="F28" s="37">
        <v>4389</v>
      </c>
      <c r="G28" s="20"/>
      <c r="H28" s="37"/>
      <c r="I28" s="69">
        <f>SUM(C28:H28)</f>
        <v>203468</v>
      </c>
      <c r="J28" s="20"/>
    </row>
    <row r="29" spans="1:10" ht="12.75">
      <c r="A29" s="91" t="s">
        <v>25</v>
      </c>
      <c r="B29" s="22"/>
      <c r="C29" s="49">
        <v>104957</v>
      </c>
      <c r="D29" s="37">
        <v>33327</v>
      </c>
      <c r="E29" s="20">
        <v>24636</v>
      </c>
      <c r="F29" s="37">
        <v>6244</v>
      </c>
      <c r="G29" s="20"/>
      <c r="H29" s="37"/>
      <c r="I29" s="69">
        <f>SUM(C29:H29)</f>
        <v>169164</v>
      </c>
      <c r="J29" s="1"/>
    </row>
    <row r="30" spans="1:10" ht="12.75">
      <c r="A30" s="178" t="s">
        <v>128</v>
      </c>
      <c r="B30" s="47"/>
      <c r="C30" s="50">
        <f aca="true" t="shared" si="3" ref="C30:I30">SUM(C28:C29)</f>
        <v>232503</v>
      </c>
      <c r="D30" s="32">
        <f t="shared" si="3"/>
        <v>74338</v>
      </c>
      <c r="E30" s="46">
        <f t="shared" si="3"/>
        <v>55158</v>
      </c>
      <c r="F30" s="32">
        <f t="shared" si="3"/>
        <v>10633</v>
      </c>
      <c r="G30" s="46">
        <f t="shared" si="3"/>
        <v>0</v>
      </c>
      <c r="H30" s="32">
        <f t="shared" si="3"/>
        <v>0</v>
      </c>
      <c r="I30" s="95">
        <f t="shared" si="3"/>
        <v>372632</v>
      </c>
      <c r="J30" s="20"/>
    </row>
    <row r="31" spans="1:10" ht="12.75">
      <c r="A31" s="91"/>
      <c r="B31" s="22"/>
      <c r="C31" s="49"/>
      <c r="D31" s="37"/>
      <c r="E31" s="20"/>
      <c r="F31" s="37"/>
      <c r="G31" s="20"/>
      <c r="H31" s="37"/>
      <c r="I31" s="69"/>
      <c r="J31" s="1"/>
    </row>
    <row r="32" spans="1:10" ht="12.75">
      <c r="A32" s="91" t="s">
        <v>27</v>
      </c>
      <c r="B32" s="22"/>
      <c r="C32" s="49">
        <v>27870</v>
      </c>
      <c r="D32" s="37">
        <v>9022</v>
      </c>
      <c r="E32" s="20">
        <v>9483</v>
      </c>
      <c r="F32" s="37"/>
      <c r="G32" s="20"/>
      <c r="H32" s="37"/>
      <c r="I32" s="69">
        <f aca="true" t="shared" si="4" ref="I32:I37">SUM(C32:H32)</f>
        <v>46375</v>
      </c>
      <c r="J32" s="20"/>
    </row>
    <row r="33" spans="1:9" ht="12.75">
      <c r="A33" s="91" t="s">
        <v>52</v>
      </c>
      <c r="B33" s="22"/>
      <c r="C33" s="49">
        <v>57765</v>
      </c>
      <c r="D33" s="37">
        <v>18317</v>
      </c>
      <c r="E33" s="20">
        <v>51571</v>
      </c>
      <c r="F33" s="37"/>
      <c r="G33" s="20"/>
      <c r="H33" s="37"/>
      <c r="I33" s="69">
        <f t="shared" si="4"/>
        <v>127653</v>
      </c>
    </row>
    <row r="34" spans="1:9" ht="12.75">
      <c r="A34" s="91" t="s">
        <v>181</v>
      </c>
      <c r="B34" s="22"/>
      <c r="C34" s="49">
        <v>190197</v>
      </c>
      <c r="D34" s="37">
        <v>61867</v>
      </c>
      <c r="E34" s="20">
        <v>69479</v>
      </c>
      <c r="F34" s="37">
        <v>333</v>
      </c>
      <c r="G34" s="20"/>
      <c r="H34" s="37"/>
      <c r="I34" s="69">
        <f t="shared" si="4"/>
        <v>321876</v>
      </c>
    </row>
    <row r="35" spans="1:9" ht="12.75">
      <c r="A35" s="91" t="s">
        <v>53</v>
      </c>
      <c r="B35" s="22"/>
      <c r="C35" s="49">
        <v>7933</v>
      </c>
      <c r="D35" s="37">
        <v>2588</v>
      </c>
      <c r="E35" s="20">
        <v>6480</v>
      </c>
      <c r="F35" s="37"/>
      <c r="G35" s="20"/>
      <c r="H35" s="37"/>
      <c r="I35" s="69">
        <f t="shared" si="4"/>
        <v>17001</v>
      </c>
    </row>
    <row r="36" spans="1:9" ht="12.75">
      <c r="A36" s="91" t="s">
        <v>151</v>
      </c>
      <c r="B36" s="22"/>
      <c r="C36" s="49"/>
      <c r="D36" s="37"/>
      <c r="E36" s="20">
        <v>100</v>
      </c>
      <c r="F36" s="37"/>
      <c r="G36" s="20"/>
      <c r="H36" s="37"/>
      <c r="I36" s="69">
        <f t="shared" si="4"/>
        <v>100</v>
      </c>
    </row>
    <row r="37" spans="1:9" s="15" customFormat="1" ht="12.75">
      <c r="A37" s="91" t="s">
        <v>280</v>
      </c>
      <c r="B37" s="22"/>
      <c r="C37" s="49"/>
      <c r="D37" s="37"/>
      <c r="E37" s="20">
        <v>900</v>
      </c>
      <c r="F37" s="37">
        <v>1213</v>
      </c>
      <c r="G37" s="20"/>
      <c r="H37" s="37">
        <v>19912</v>
      </c>
      <c r="I37" s="69">
        <f t="shared" si="4"/>
        <v>22025</v>
      </c>
    </row>
    <row r="38" spans="1:9" ht="12.75">
      <c r="A38" s="90" t="s">
        <v>130</v>
      </c>
      <c r="B38" s="47"/>
      <c r="C38" s="50">
        <f aca="true" t="shared" si="5" ref="C38:I38">SUM(C32:C37)</f>
        <v>283765</v>
      </c>
      <c r="D38" s="32">
        <f t="shared" si="5"/>
        <v>91794</v>
      </c>
      <c r="E38" s="46">
        <f t="shared" si="5"/>
        <v>138013</v>
      </c>
      <c r="F38" s="32">
        <f t="shared" si="5"/>
        <v>1546</v>
      </c>
      <c r="G38" s="46">
        <f t="shared" si="5"/>
        <v>0</v>
      </c>
      <c r="H38" s="32">
        <f t="shared" si="5"/>
        <v>19912</v>
      </c>
      <c r="I38" s="95">
        <f t="shared" si="5"/>
        <v>535030</v>
      </c>
    </row>
    <row r="39" spans="1:9" ht="12.75">
      <c r="A39" s="25"/>
      <c r="B39" s="22"/>
      <c r="C39" s="49"/>
      <c r="D39" s="37"/>
      <c r="E39" s="20"/>
      <c r="F39" s="37"/>
      <c r="G39" s="20"/>
      <c r="H39" s="37"/>
      <c r="I39" s="69"/>
    </row>
    <row r="40" spans="1:9" ht="13.5" thickBot="1">
      <c r="A40" s="80" t="s">
        <v>131</v>
      </c>
      <c r="B40" s="92"/>
      <c r="C40" s="96">
        <f aca="true" t="shared" si="6" ref="C40:I40">SUM(C26+C30+C38)</f>
        <v>1062666</v>
      </c>
      <c r="D40" s="97">
        <f t="shared" si="6"/>
        <v>340091</v>
      </c>
      <c r="E40" s="98">
        <f t="shared" si="6"/>
        <v>358680</v>
      </c>
      <c r="F40" s="97">
        <f t="shared" si="6"/>
        <v>35223</v>
      </c>
      <c r="G40" s="98">
        <f t="shared" si="6"/>
        <v>0</v>
      </c>
      <c r="H40" s="97">
        <f t="shared" si="6"/>
        <v>19912</v>
      </c>
      <c r="I40" s="99">
        <f t="shared" si="6"/>
        <v>1816572</v>
      </c>
    </row>
  </sheetData>
  <printOptions/>
  <pageMargins left="1.1811023622047245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">
      <selection activeCell="H2" sqref="H2"/>
    </sheetView>
  </sheetViews>
  <sheetFormatPr defaultColWidth="9.00390625" defaultRowHeight="12.75"/>
  <cols>
    <col min="1" max="1" width="6.375" style="18" customWidth="1"/>
    <col min="2" max="2" width="27.375" style="18" customWidth="1"/>
    <col min="3" max="3" width="12.625" style="18" customWidth="1"/>
    <col min="4" max="4" width="9.125" style="18" customWidth="1"/>
    <col min="5" max="5" width="12.125" style="18" customWidth="1"/>
    <col min="6" max="6" width="14.25390625" style="18" customWidth="1"/>
    <col min="7" max="7" width="10.875" style="18" customWidth="1"/>
    <col min="8" max="8" width="18.25390625" style="18" customWidth="1"/>
    <col min="9" max="9" width="13.625" style="18" customWidth="1"/>
  </cols>
  <sheetData>
    <row r="1" ht="12.75">
      <c r="H1" s="18" t="s">
        <v>770</v>
      </c>
    </row>
    <row r="2" ht="12.75">
      <c r="H2" s="21" t="s">
        <v>781</v>
      </c>
    </row>
    <row r="4" ht="12.75">
      <c r="A4" s="18" t="s">
        <v>557</v>
      </c>
    </row>
    <row r="5" ht="12.75">
      <c r="E5" s="18" t="s">
        <v>531</v>
      </c>
    </row>
    <row r="6" ht="13.5" thickBot="1"/>
    <row r="7" spans="1:9" ht="13.5" thickBot="1">
      <c r="A7" s="23" t="s">
        <v>558</v>
      </c>
      <c r="B7" s="139"/>
      <c r="C7" s="24" t="s">
        <v>559</v>
      </c>
      <c r="D7" s="154" t="s">
        <v>560</v>
      </c>
      <c r="E7" s="24" t="s">
        <v>561</v>
      </c>
      <c r="F7" s="180" t="s">
        <v>562</v>
      </c>
      <c r="G7" s="181"/>
      <c r="H7" s="154" t="s">
        <v>563</v>
      </c>
      <c r="I7" s="154" t="s">
        <v>564</v>
      </c>
    </row>
    <row r="8" spans="1:9" ht="12.75">
      <c r="A8" s="25"/>
      <c r="B8" s="67"/>
      <c r="C8" s="19"/>
      <c r="D8" s="145" t="s">
        <v>565</v>
      </c>
      <c r="E8" s="19" t="s">
        <v>566</v>
      </c>
      <c r="F8" s="154" t="s">
        <v>567</v>
      </c>
      <c r="G8" s="19" t="s">
        <v>568</v>
      </c>
      <c r="H8" s="145" t="s">
        <v>569</v>
      </c>
      <c r="I8" s="145" t="s">
        <v>570</v>
      </c>
    </row>
    <row r="9" spans="1:9" ht="12.75">
      <c r="A9" s="25"/>
      <c r="B9" s="67"/>
      <c r="C9" s="19"/>
      <c r="D9" s="145"/>
      <c r="E9" s="19"/>
      <c r="F9" s="145"/>
      <c r="G9" s="19" t="s">
        <v>571</v>
      </c>
      <c r="H9" s="145"/>
      <c r="I9" s="145"/>
    </row>
    <row r="10" spans="1:9" ht="13.5" thickBot="1">
      <c r="A10" s="25"/>
      <c r="B10" s="67"/>
      <c r="C10" s="19" t="s">
        <v>572</v>
      </c>
      <c r="D10" s="145" t="s">
        <v>572</v>
      </c>
      <c r="E10" s="19" t="s">
        <v>572</v>
      </c>
      <c r="F10" s="145" t="s">
        <v>572</v>
      </c>
      <c r="G10" s="19" t="s">
        <v>572</v>
      </c>
      <c r="H10" s="145" t="s">
        <v>572</v>
      </c>
      <c r="I10" s="182" t="s">
        <v>572</v>
      </c>
    </row>
    <row r="11" spans="1:9" ht="12.75">
      <c r="A11" s="23"/>
      <c r="B11" s="24"/>
      <c r="C11" s="23"/>
      <c r="D11" s="154"/>
      <c r="E11" s="24"/>
      <c r="F11" s="183"/>
      <c r="G11" s="139"/>
      <c r="H11" s="139"/>
      <c r="I11" s="67"/>
    </row>
    <row r="12" spans="1:9" ht="12.75">
      <c r="A12" s="25" t="s">
        <v>32</v>
      </c>
      <c r="B12" s="19"/>
      <c r="C12" s="184">
        <v>115</v>
      </c>
      <c r="D12" s="185"/>
      <c r="E12" s="186"/>
      <c r="F12" s="187"/>
      <c r="G12" s="188"/>
      <c r="H12" s="188">
        <v>20.5</v>
      </c>
      <c r="I12" s="188">
        <f>C12+D12+E12+F12+H12</f>
        <v>135.5</v>
      </c>
    </row>
    <row r="13" spans="1:9" ht="12.75">
      <c r="A13" s="25" t="s">
        <v>49</v>
      </c>
      <c r="B13" s="19"/>
      <c r="C13" s="184"/>
      <c r="D13" s="185">
        <v>23</v>
      </c>
      <c r="E13" s="186"/>
      <c r="F13" s="187"/>
      <c r="G13" s="188"/>
      <c r="H13" s="188"/>
      <c r="I13" s="188">
        <f>C13+D13+E13+F13+H13</f>
        <v>23</v>
      </c>
    </row>
    <row r="14" spans="1:9" ht="12.75">
      <c r="A14" s="25" t="s">
        <v>148</v>
      </c>
      <c r="B14" s="19"/>
      <c r="C14" s="184"/>
      <c r="D14" s="185"/>
      <c r="E14" s="186"/>
      <c r="F14" s="187">
        <v>3</v>
      </c>
      <c r="G14" s="188"/>
      <c r="H14" s="188"/>
      <c r="I14" s="188">
        <f>C14+D14+E14+F14+H14</f>
        <v>3</v>
      </c>
    </row>
    <row r="15" spans="1:9" ht="12.75">
      <c r="A15" s="25" t="s">
        <v>51</v>
      </c>
      <c r="B15" s="19"/>
      <c r="C15" s="184"/>
      <c r="D15" s="185"/>
      <c r="E15" s="186"/>
      <c r="F15" s="187"/>
      <c r="G15" s="188"/>
      <c r="H15" s="188">
        <v>94</v>
      </c>
      <c r="I15" s="188">
        <f>C15+D15+E15+F15+H15</f>
        <v>94</v>
      </c>
    </row>
    <row r="16" spans="1:9" ht="12.75">
      <c r="A16" s="25" t="s">
        <v>573</v>
      </c>
      <c r="B16" s="19"/>
      <c r="C16" s="184"/>
      <c r="D16" s="185"/>
      <c r="E16" s="186"/>
      <c r="F16" s="187"/>
      <c r="G16" s="188"/>
      <c r="H16" s="188">
        <v>13</v>
      </c>
      <c r="I16" s="188">
        <f>C16+D16+E16+F16+H16</f>
        <v>13</v>
      </c>
    </row>
    <row r="17" spans="1:9" ht="12.75">
      <c r="A17" s="25"/>
      <c r="B17" s="19"/>
      <c r="C17" s="184"/>
      <c r="D17" s="185"/>
      <c r="E17" s="186"/>
      <c r="F17" s="187"/>
      <c r="G17" s="188"/>
      <c r="H17" s="188"/>
      <c r="I17" s="188"/>
    </row>
    <row r="18" spans="1:9" ht="12.75">
      <c r="A18" s="25" t="s">
        <v>574</v>
      </c>
      <c r="B18" s="19"/>
      <c r="C18" s="184"/>
      <c r="D18" s="185"/>
      <c r="E18" s="186"/>
      <c r="F18" s="187">
        <f>F19+F20+F21+F22+F23</f>
        <v>144.39999999999998</v>
      </c>
      <c r="G18" s="188">
        <f>G19+G20+G21+G22+G23</f>
        <v>116.4</v>
      </c>
      <c r="H18" s="188"/>
      <c r="I18" s="188">
        <f aca="true" t="shared" si="0" ref="I18:I23">C18+D18+E18+F18+H18</f>
        <v>144.39999999999998</v>
      </c>
    </row>
    <row r="19" spans="1:9" ht="12.75">
      <c r="A19" s="25" t="s">
        <v>578</v>
      </c>
      <c r="B19" s="22" t="s">
        <v>378</v>
      </c>
      <c r="C19" s="184"/>
      <c r="D19" s="185"/>
      <c r="E19" s="186"/>
      <c r="F19" s="187">
        <v>121.2</v>
      </c>
      <c r="G19" s="188">
        <v>93.2</v>
      </c>
      <c r="H19" s="188"/>
      <c r="I19" s="188">
        <f t="shared" si="0"/>
        <v>121.2</v>
      </c>
    </row>
    <row r="20" spans="1:9" ht="12.75">
      <c r="A20" s="25"/>
      <c r="B20" s="22" t="s">
        <v>379</v>
      </c>
      <c r="C20" s="184"/>
      <c r="D20" s="185"/>
      <c r="E20" s="186"/>
      <c r="F20" s="187">
        <v>7</v>
      </c>
      <c r="G20" s="188">
        <v>7</v>
      </c>
      <c r="H20" s="188"/>
      <c r="I20" s="188">
        <f t="shared" si="0"/>
        <v>7</v>
      </c>
    </row>
    <row r="21" spans="1:9" ht="12.75">
      <c r="A21" s="25"/>
      <c r="B21" s="22" t="s">
        <v>218</v>
      </c>
      <c r="C21" s="184"/>
      <c r="D21" s="185"/>
      <c r="E21" s="186"/>
      <c r="F21" s="187">
        <v>3.1</v>
      </c>
      <c r="G21" s="188">
        <v>3.1</v>
      </c>
      <c r="H21" s="188"/>
      <c r="I21" s="188">
        <f t="shared" si="0"/>
        <v>3.1</v>
      </c>
    </row>
    <row r="22" spans="1:9" ht="12.75">
      <c r="A22" s="25"/>
      <c r="B22" s="22" t="s">
        <v>219</v>
      </c>
      <c r="C22" s="184"/>
      <c r="D22" s="185"/>
      <c r="E22" s="186"/>
      <c r="F22" s="187">
        <v>3.2</v>
      </c>
      <c r="G22" s="188">
        <v>3.2</v>
      </c>
      <c r="H22" s="188"/>
      <c r="I22" s="188">
        <f t="shared" si="0"/>
        <v>3.2</v>
      </c>
    </row>
    <row r="23" spans="1:9" ht="12.75">
      <c r="A23" s="25"/>
      <c r="B23" s="22" t="s">
        <v>220</v>
      </c>
      <c r="C23" s="184"/>
      <c r="D23" s="185"/>
      <c r="E23" s="186"/>
      <c r="F23" s="187">
        <v>9.9</v>
      </c>
      <c r="G23" s="188">
        <v>9.9</v>
      </c>
      <c r="H23" s="188"/>
      <c r="I23" s="188">
        <f t="shared" si="0"/>
        <v>9.9</v>
      </c>
    </row>
    <row r="24" spans="1:9" ht="12.75">
      <c r="A24" s="25"/>
      <c r="B24" s="19"/>
      <c r="C24" s="184"/>
      <c r="D24" s="185"/>
      <c r="E24" s="186"/>
      <c r="F24" s="187"/>
      <c r="G24" s="188"/>
      <c r="H24" s="188"/>
      <c r="I24" s="188"/>
    </row>
    <row r="25" spans="1:9" ht="12.75">
      <c r="A25" s="25" t="s">
        <v>54</v>
      </c>
      <c r="B25" s="19"/>
      <c r="C25" s="184"/>
      <c r="D25" s="185"/>
      <c r="E25" s="186"/>
      <c r="F25" s="187">
        <v>52.7</v>
      </c>
      <c r="G25" s="188">
        <v>36.7</v>
      </c>
      <c r="H25" s="188"/>
      <c r="I25" s="188">
        <f>C25+D25+E25+F25+H25</f>
        <v>52.7</v>
      </c>
    </row>
    <row r="26" spans="1:9" ht="12.75">
      <c r="A26" s="25"/>
      <c r="B26" s="19"/>
      <c r="C26" s="184"/>
      <c r="D26" s="185"/>
      <c r="E26" s="186"/>
      <c r="F26" s="187"/>
      <c r="G26" s="188"/>
      <c r="H26" s="188"/>
      <c r="I26" s="188"/>
    </row>
    <row r="27" spans="1:9" ht="12.75">
      <c r="A27" s="25" t="s">
        <v>124</v>
      </c>
      <c r="B27" s="19"/>
      <c r="C27" s="184"/>
      <c r="D27" s="185"/>
      <c r="E27" s="186"/>
      <c r="F27" s="187">
        <f>F28+F29</f>
        <v>50.1</v>
      </c>
      <c r="G27" s="188">
        <f>G28+G29</f>
        <v>39.6</v>
      </c>
      <c r="H27" s="188"/>
      <c r="I27" s="188">
        <f>C27+D27+E27+F27+H27</f>
        <v>50.1</v>
      </c>
    </row>
    <row r="28" spans="1:9" ht="12.75">
      <c r="A28" s="25" t="s">
        <v>579</v>
      </c>
      <c r="B28" s="22" t="s">
        <v>85</v>
      </c>
      <c r="C28" s="184"/>
      <c r="D28" s="185"/>
      <c r="E28" s="186"/>
      <c r="F28" s="187">
        <v>45.5</v>
      </c>
      <c r="G28" s="188">
        <v>35.5</v>
      </c>
      <c r="H28" s="188"/>
      <c r="I28" s="188">
        <f>C28+D28+E28+F28+H28</f>
        <v>45.5</v>
      </c>
    </row>
    <row r="29" spans="1:9" ht="12.75">
      <c r="A29" s="25"/>
      <c r="B29" s="22" t="s">
        <v>279</v>
      </c>
      <c r="C29" s="184"/>
      <c r="D29" s="185"/>
      <c r="E29" s="186"/>
      <c r="F29" s="187">
        <v>4.6</v>
      </c>
      <c r="G29" s="188">
        <v>4.1</v>
      </c>
      <c r="H29" s="188"/>
      <c r="I29" s="188">
        <f>C29+D29+E29+F29+H29</f>
        <v>4.6</v>
      </c>
    </row>
    <row r="30" spans="1:9" ht="12.75">
      <c r="A30" s="25"/>
      <c r="B30" s="19"/>
      <c r="C30" s="184"/>
      <c r="D30" s="185"/>
      <c r="E30" s="186"/>
      <c r="F30" s="187"/>
      <c r="G30" s="188"/>
      <c r="H30" s="188"/>
      <c r="I30" s="188"/>
    </row>
    <row r="31" spans="1:9" ht="12.75">
      <c r="A31" s="25" t="s">
        <v>24</v>
      </c>
      <c r="B31" s="19"/>
      <c r="C31" s="184"/>
      <c r="D31" s="185"/>
      <c r="E31" s="186"/>
      <c r="F31" s="187">
        <v>65</v>
      </c>
      <c r="G31" s="188">
        <v>39</v>
      </c>
      <c r="H31" s="188"/>
      <c r="I31" s="188">
        <f>C31+D31+E31+F31+H31</f>
        <v>65</v>
      </c>
    </row>
    <row r="32" spans="1:9" ht="12.75">
      <c r="A32" s="25" t="s">
        <v>25</v>
      </c>
      <c r="B32" s="19"/>
      <c r="C32" s="184"/>
      <c r="D32" s="185"/>
      <c r="E32" s="186"/>
      <c r="F32" s="187">
        <v>54.7</v>
      </c>
      <c r="G32" s="188">
        <v>32.7</v>
      </c>
      <c r="H32" s="188"/>
      <c r="I32" s="188">
        <f>C32+D32+E32+F32+H32</f>
        <v>54.7</v>
      </c>
    </row>
    <row r="33" spans="1:9" ht="12.75">
      <c r="A33" s="25"/>
      <c r="B33" s="19"/>
      <c r="C33" s="184"/>
      <c r="D33" s="185"/>
      <c r="E33" s="186"/>
      <c r="F33" s="187"/>
      <c r="G33" s="188"/>
      <c r="H33" s="188"/>
      <c r="I33" s="188"/>
    </row>
    <row r="34" spans="1:9" ht="12.75">
      <c r="A34" s="25" t="s">
        <v>575</v>
      </c>
      <c r="B34" s="19"/>
      <c r="C34" s="184"/>
      <c r="D34" s="185"/>
      <c r="E34" s="186"/>
      <c r="F34" s="187">
        <v>12</v>
      </c>
      <c r="G34" s="188"/>
      <c r="H34" s="188"/>
      <c r="I34" s="188">
        <f>C34+D34+E34+F34+H34</f>
        <v>12</v>
      </c>
    </row>
    <row r="35" spans="1:9" ht="12.75">
      <c r="A35" s="25" t="s">
        <v>576</v>
      </c>
      <c r="B35" s="19"/>
      <c r="C35" s="184"/>
      <c r="D35" s="185"/>
      <c r="E35" s="186"/>
      <c r="F35" s="187">
        <v>31</v>
      </c>
      <c r="G35" s="188"/>
      <c r="H35" s="188"/>
      <c r="I35" s="188">
        <f>C35+D35+E35+F35+H35</f>
        <v>31</v>
      </c>
    </row>
    <row r="36" spans="1:9" ht="12.75">
      <c r="A36" s="25" t="s">
        <v>577</v>
      </c>
      <c r="B36" s="19"/>
      <c r="C36" s="184"/>
      <c r="D36" s="185"/>
      <c r="E36" s="186"/>
      <c r="F36" s="187">
        <v>12.5</v>
      </c>
      <c r="G36" s="188"/>
      <c r="H36" s="188"/>
      <c r="I36" s="188">
        <f>C36+D36+E36+F36+H36</f>
        <v>12.5</v>
      </c>
    </row>
    <row r="37" spans="1:9" ht="12.75">
      <c r="A37" s="25" t="s">
        <v>181</v>
      </c>
      <c r="B37" s="19"/>
      <c r="C37" s="184"/>
      <c r="D37" s="185"/>
      <c r="E37" s="186"/>
      <c r="F37" s="187">
        <v>113.5</v>
      </c>
      <c r="G37" s="188"/>
      <c r="H37" s="188"/>
      <c r="I37" s="188">
        <f>C37+D37+E37+F37+H37</f>
        <v>113.5</v>
      </c>
    </row>
    <row r="38" spans="1:9" ht="12.75">
      <c r="A38" s="25" t="s">
        <v>53</v>
      </c>
      <c r="B38" s="19"/>
      <c r="C38" s="184"/>
      <c r="D38" s="185"/>
      <c r="E38" s="186"/>
      <c r="F38" s="187">
        <v>6.5</v>
      </c>
      <c r="G38" s="188"/>
      <c r="H38" s="188"/>
      <c r="I38" s="188">
        <f>C38+D38+E38+F38+H38</f>
        <v>6.5</v>
      </c>
    </row>
    <row r="39" spans="1:9" ht="12.75">
      <c r="A39" s="25"/>
      <c r="B39" s="19"/>
      <c r="C39" s="184"/>
      <c r="D39" s="185"/>
      <c r="E39" s="186"/>
      <c r="F39" s="187"/>
      <c r="G39" s="188"/>
      <c r="H39" s="188"/>
      <c r="I39" s="188"/>
    </row>
    <row r="40" spans="1:9" ht="12.75">
      <c r="A40" s="25" t="s">
        <v>56</v>
      </c>
      <c r="B40" s="19"/>
      <c r="C40" s="184"/>
      <c r="D40" s="185"/>
      <c r="E40" s="186">
        <v>51</v>
      </c>
      <c r="F40" s="187">
        <v>4</v>
      </c>
      <c r="G40" s="188"/>
      <c r="H40" s="188"/>
      <c r="I40" s="188">
        <f>C40+D40+E40+F40+H40</f>
        <v>55</v>
      </c>
    </row>
    <row r="41" spans="1:9" ht="13.5" thickBot="1">
      <c r="A41" s="25"/>
      <c r="B41" s="19"/>
      <c r="C41" s="184"/>
      <c r="D41" s="185"/>
      <c r="E41" s="186"/>
      <c r="F41" s="187"/>
      <c r="G41" s="188"/>
      <c r="H41" s="188"/>
      <c r="I41" s="188"/>
    </row>
    <row r="42" spans="1:9" ht="13.5" thickBot="1">
      <c r="A42" s="180" t="s">
        <v>87</v>
      </c>
      <c r="B42" s="181"/>
      <c r="C42" s="189">
        <f>C12+C13+C14+C15+C16+C18+C25+C27+C31+C32+C34+C35+C36+C37+C38+C40</f>
        <v>115</v>
      </c>
      <c r="D42" s="190">
        <f aca="true" t="shared" si="1" ref="D42:I42">D12+D13+D14+D15+D16+D18+D25+D27+D31+D32+D34+D35+D36+D37+D38+D40</f>
        <v>23</v>
      </c>
      <c r="E42" s="191">
        <f t="shared" si="1"/>
        <v>51</v>
      </c>
      <c r="F42" s="192">
        <f t="shared" si="1"/>
        <v>549.3999999999999</v>
      </c>
      <c r="G42" s="193">
        <f t="shared" si="1"/>
        <v>264.40000000000003</v>
      </c>
      <c r="H42" s="193">
        <f t="shared" si="1"/>
        <v>127.5</v>
      </c>
      <c r="I42" s="193">
        <f t="shared" si="1"/>
        <v>865.9</v>
      </c>
    </row>
  </sheetData>
  <printOptions/>
  <pageMargins left="0.98425196850393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89"/>
  <sheetViews>
    <sheetView zoomScale="75" zoomScaleNormal="75" workbookViewId="0" topLeftCell="A1">
      <selection activeCell="H2" sqref="H2"/>
    </sheetView>
  </sheetViews>
  <sheetFormatPr defaultColWidth="9.00390625" defaultRowHeight="12.75"/>
  <cols>
    <col min="1" max="1" width="2.125" style="19" customWidth="1"/>
    <col min="2" max="2" width="63.25390625" style="19" customWidth="1"/>
    <col min="3" max="9" width="8.75390625" style="19" customWidth="1"/>
    <col min="10" max="10" width="11.625" style="20" customWidth="1"/>
    <col min="11" max="19" width="9.125" style="9" customWidth="1"/>
    <col min="20" max="42" width="9.125" style="4" customWidth="1"/>
  </cols>
  <sheetData>
    <row r="1" spans="8:17" ht="12.75" customHeight="1">
      <c r="H1" s="20" t="s">
        <v>214</v>
      </c>
      <c r="K1" s="2"/>
      <c r="L1" s="2"/>
      <c r="M1" s="2"/>
      <c r="O1" s="1"/>
      <c r="Q1" s="1"/>
    </row>
    <row r="2" spans="8:17" ht="12.75" customHeight="1">
      <c r="H2" s="21" t="s">
        <v>781</v>
      </c>
      <c r="K2" s="2"/>
      <c r="L2" s="2"/>
      <c r="M2" s="2"/>
      <c r="O2" s="1"/>
      <c r="Q2" s="1"/>
    </row>
    <row r="3" spans="8:17" ht="12.75" customHeight="1">
      <c r="H3" s="21"/>
      <c r="K3" s="2"/>
      <c r="L3" s="2"/>
      <c r="M3" s="2"/>
      <c r="O3" s="1"/>
      <c r="Q3" s="1"/>
    </row>
    <row r="4" spans="2:17" ht="14.25" customHeight="1">
      <c r="B4" s="58" t="s">
        <v>281</v>
      </c>
      <c r="K4" s="2"/>
      <c r="L4" s="2"/>
      <c r="M4" s="2"/>
      <c r="N4" s="2"/>
      <c r="O4" s="2"/>
      <c r="P4" s="1"/>
      <c r="Q4" s="1"/>
    </row>
    <row r="5" spans="2:17" ht="18" customHeight="1">
      <c r="B5" s="58"/>
      <c r="K5" s="2"/>
      <c r="L5" s="7"/>
      <c r="M5" s="2"/>
      <c r="N5" s="1"/>
      <c r="O5" s="1"/>
      <c r="P5" s="1"/>
      <c r="Q5" s="1"/>
    </row>
    <row r="6" spans="9:17" ht="12.75" customHeight="1" thickBot="1">
      <c r="I6" s="19" t="s">
        <v>37</v>
      </c>
      <c r="K6" s="2"/>
      <c r="L6" s="2"/>
      <c r="M6" s="2"/>
      <c r="N6" s="1"/>
      <c r="O6" s="1"/>
      <c r="P6" s="1"/>
      <c r="Q6" s="1"/>
    </row>
    <row r="7" spans="1:10" ht="12.75" customHeight="1" thickBot="1">
      <c r="A7" s="117" t="s">
        <v>92</v>
      </c>
      <c r="B7" s="118"/>
      <c r="C7" s="119" t="s">
        <v>246</v>
      </c>
      <c r="D7" s="119" t="s">
        <v>204</v>
      </c>
      <c r="E7" s="119" t="s">
        <v>205</v>
      </c>
      <c r="F7" s="119" t="s">
        <v>206</v>
      </c>
      <c r="G7" s="119" t="s">
        <v>207</v>
      </c>
      <c r="H7" s="119" t="s">
        <v>208</v>
      </c>
      <c r="I7" s="119" t="s">
        <v>209</v>
      </c>
      <c r="J7" s="110" t="s">
        <v>87</v>
      </c>
    </row>
    <row r="8" spans="1:42" ht="12.75">
      <c r="A8" s="120" t="s">
        <v>93</v>
      </c>
      <c r="B8" s="35"/>
      <c r="C8" s="37"/>
      <c r="D8" s="37">
        <v>5193</v>
      </c>
      <c r="E8" s="37">
        <v>5193</v>
      </c>
      <c r="F8" s="37">
        <v>5193</v>
      </c>
      <c r="G8" s="37">
        <v>5194</v>
      </c>
      <c r="H8" s="37">
        <v>5194</v>
      </c>
      <c r="I8" s="37">
        <v>5194</v>
      </c>
      <c r="J8" s="38">
        <f>SUM(C8:I8)</f>
        <v>31161</v>
      </c>
      <c r="K8" s="1"/>
      <c r="L8" s="1"/>
      <c r="M8" s="1"/>
      <c r="N8" s="1"/>
      <c r="O8" s="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ht="12.75">
      <c r="A9" s="120" t="s">
        <v>225</v>
      </c>
      <c r="B9" s="35"/>
      <c r="C9" s="37">
        <v>901</v>
      </c>
      <c r="D9" s="37"/>
      <c r="E9" s="37"/>
      <c r="F9" s="37"/>
      <c r="G9" s="37"/>
      <c r="H9" s="37"/>
      <c r="I9" s="37"/>
      <c r="J9" s="38">
        <f>SUM(C9:I9)</f>
        <v>901</v>
      </c>
      <c r="K9" s="1"/>
      <c r="L9" s="1"/>
      <c r="M9" s="1"/>
      <c r="N9" s="1"/>
      <c r="O9" s="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ht="12.75">
      <c r="A10" s="120" t="s">
        <v>163</v>
      </c>
      <c r="B10" s="35"/>
      <c r="C10" s="37"/>
      <c r="D10" s="37"/>
      <c r="E10" s="37"/>
      <c r="F10" s="37"/>
      <c r="G10" s="37"/>
      <c r="H10" s="37"/>
      <c r="I10" s="37"/>
      <c r="J10" s="38"/>
      <c r="L10" s="1"/>
      <c r="M10" s="1"/>
      <c r="N10" s="1"/>
      <c r="O10" s="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ht="12.75">
      <c r="A11" s="121"/>
      <c r="B11" s="35" t="s">
        <v>270</v>
      </c>
      <c r="C11" s="37">
        <v>450</v>
      </c>
      <c r="D11" s="37"/>
      <c r="E11" s="37"/>
      <c r="F11" s="37"/>
      <c r="G11" s="37"/>
      <c r="H11" s="37"/>
      <c r="I11" s="37"/>
      <c r="J11" s="38">
        <f>SUM(C11:I11)</f>
        <v>450</v>
      </c>
      <c r="L11" s="1"/>
      <c r="M11" s="1"/>
      <c r="N11" s="1"/>
      <c r="O11" s="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2.75">
      <c r="A12" s="121"/>
      <c r="B12" s="35" t="s">
        <v>277</v>
      </c>
      <c r="C12" s="37">
        <v>494</v>
      </c>
      <c r="D12" s="37"/>
      <c r="E12" s="37"/>
      <c r="F12" s="37"/>
      <c r="G12" s="37"/>
      <c r="H12" s="37"/>
      <c r="I12" s="37"/>
      <c r="J12" s="38">
        <f>SUM(C12:I12)</f>
        <v>494</v>
      </c>
      <c r="L12" s="1"/>
      <c r="M12" s="1"/>
      <c r="N12" s="1"/>
      <c r="O12" s="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ht="12.75">
      <c r="A13" s="120" t="s">
        <v>333</v>
      </c>
      <c r="B13" s="35"/>
      <c r="C13" s="37"/>
      <c r="D13" s="37"/>
      <c r="E13" s="37"/>
      <c r="F13" s="37"/>
      <c r="G13" s="37"/>
      <c r="H13" s="37"/>
      <c r="I13" s="37"/>
      <c r="J13" s="38"/>
      <c r="L13" s="1"/>
      <c r="M13" s="1"/>
      <c r="N13" s="1"/>
      <c r="O13" s="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2.75">
      <c r="A14" s="120"/>
      <c r="B14" s="35" t="s">
        <v>337</v>
      </c>
      <c r="C14" s="37">
        <v>348</v>
      </c>
      <c r="D14" s="37"/>
      <c r="E14" s="37"/>
      <c r="F14" s="37"/>
      <c r="G14" s="37"/>
      <c r="H14" s="37"/>
      <c r="I14" s="37"/>
      <c r="J14" s="38">
        <f>SUM(C14:I14)</f>
        <v>348</v>
      </c>
      <c r="L14" s="39"/>
      <c r="M14" s="1"/>
      <c r="N14" s="1"/>
      <c r="O14" s="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2.75">
      <c r="A15" s="120"/>
      <c r="B15" s="35" t="s">
        <v>330</v>
      </c>
      <c r="C15" s="37">
        <v>850</v>
      </c>
      <c r="D15" s="37"/>
      <c r="E15" s="37"/>
      <c r="F15" s="37"/>
      <c r="G15" s="37"/>
      <c r="H15" s="37"/>
      <c r="I15" s="37"/>
      <c r="J15" s="38">
        <f>SUM(C15:I15)</f>
        <v>850</v>
      </c>
      <c r="L15" s="1"/>
      <c r="M15" s="1"/>
      <c r="N15" s="1"/>
      <c r="O15" s="1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2.75">
      <c r="A16" s="120"/>
      <c r="B16" s="35" t="s">
        <v>338</v>
      </c>
      <c r="C16" s="37">
        <v>100</v>
      </c>
      <c r="D16" s="37"/>
      <c r="E16" s="37"/>
      <c r="F16" s="37"/>
      <c r="G16" s="37"/>
      <c r="H16" s="37"/>
      <c r="I16" s="37"/>
      <c r="J16" s="38">
        <f>SUM(C16:I16)</f>
        <v>100</v>
      </c>
      <c r="L16" s="1"/>
      <c r="M16" s="1"/>
      <c r="N16" s="1"/>
      <c r="O16" s="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2.75">
      <c r="A17" s="120" t="s">
        <v>341</v>
      </c>
      <c r="B17" s="35"/>
      <c r="C17" s="37">
        <v>57534</v>
      </c>
      <c r="D17" s="37"/>
      <c r="E17" s="37"/>
      <c r="F17" s="37"/>
      <c r="G17" s="37"/>
      <c r="H17" s="37"/>
      <c r="I17" s="37"/>
      <c r="J17" s="38">
        <f>SUM(C17:I17)</f>
        <v>57534</v>
      </c>
      <c r="L17" s="1"/>
      <c r="M17" s="1"/>
      <c r="N17" s="1"/>
      <c r="O17" s="1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2.75">
      <c r="A18" s="120" t="s">
        <v>342</v>
      </c>
      <c r="B18" s="35"/>
      <c r="C18" s="37">
        <v>7832</v>
      </c>
      <c r="D18" s="37"/>
      <c r="E18" s="37"/>
      <c r="F18" s="37"/>
      <c r="G18" s="37"/>
      <c r="H18" s="37"/>
      <c r="I18" s="37"/>
      <c r="J18" s="38">
        <f>SUM(C18:I18)</f>
        <v>7832</v>
      </c>
      <c r="L18" s="1"/>
      <c r="M18" s="1"/>
      <c r="N18" s="1"/>
      <c r="O18" s="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2.75">
      <c r="A19" s="120" t="s">
        <v>352</v>
      </c>
      <c r="B19" s="35"/>
      <c r="C19" s="37"/>
      <c r="D19" s="37"/>
      <c r="E19" s="37"/>
      <c r="F19" s="37"/>
      <c r="G19" s="37"/>
      <c r="H19" s="37"/>
      <c r="I19" s="37"/>
      <c r="J19" s="38"/>
      <c r="K19" s="1"/>
      <c r="L19" s="1"/>
      <c r="M19" s="1"/>
      <c r="N19" s="1"/>
      <c r="O19" s="1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2.75">
      <c r="A20" s="120"/>
      <c r="B20" s="35" t="s">
        <v>85</v>
      </c>
      <c r="C20" s="37">
        <v>525</v>
      </c>
      <c r="D20" s="37"/>
      <c r="E20" s="37"/>
      <c r="F20" s="37"/>
      <c r="G20" s="37"/>
      <c r="H20" s="37"/>
      <c r="I20" s="37"/>
      <c r="J20" s="38">
        <f>SUM(C20:I20)</f>
        <v>525</v>
      </c>
      <c r="K20" s="1"/>
      <c r="L20" s="1"/>
      <c r="M20" s="1"/>
      <c r="N20" s="1"/>
      <c r="O20" s="1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2.75">
      <c r="A21" s="120" t="s">
        <v>263</v>
      </c>
      <c r="B21" s="35"/>
      <c r="C21" s="37"/>
      <c r="D21" s="37"/>
      <c r="E21" s="37"/>
      <c r="F21" s="37"/>
      <c r="G21" s="37"/>
      <c r="H21" s="37"/>
      <c r="I21" s="37"/>
      <c r="J21" s="38"/>
      <c r="K21" s="1"/>
      <c r="L21" s="1"/>
      <c r="M21" s="1"/>
      <c r="N21" s="1"/>
      <c r="O21" s="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3.5" thickBot="1">
      <c r="A22" s="121"/>
      <c r="B22" s="35" t="s">
        <v>85</v>
      </c>
      <c r="C22" s="37">
        <v>1253</v>
      </c>
      <c r="D22" s="37"/>
      <c r="E22" s="37"/>
      <c r="F22" s="37"/>
      <c r="G22" s="37"/>
      <c r="H22" s="37"/>
      <c r="I22" s="37"/>
      <c r="J22" s="38">
        <f>SUM(C22:I22)</f>
        <v>1253</v>
      </c>
      <c r="K22" s="1"/>
      <c r="L22" s="1"/>
      <c r="M22" s="1"/>
      <c r="N22" s="1"/>
      <c r="O22" s="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3.5" thickBot="1">
      <c r="A23" s="122" t="s">
        <v>353</v>
      </c>
      <c r="B23" s="123"/>
      <c r="C23" s="124">
        <f aca="true" t="shared" si="0" ref="C23:J23">SUM(C8:C22)</f>
        <v>70287</v>
      </c>
      <c r="D23" s="124">
        <f t="shared" si="0"/>
        <v>5193</v>
      </c>
      <c r="E23" s="124">
        <f t="shared" si="0"/>
        <v>5193</v>
      </c>
      <c r="F23" s="124">
        <f t="shared" si="0"/>
        <v>5193</v>
      </c>
      <c r="G23" s="124">
        <f t="shared" si="0"/>
        <v>5194</v>
      </c>
      <c r="H23" s="124">
        <f t="shared" si="0"/>
        <v>5194</v>
      </c>
      <c r="I23" s="124">
        <f t="shared" si="0"/>
        <v>5194</v>
      </c>
      <c r="J23" s="124">
        <f t="shared" si="0"/>
        <v>101448</v>
      </c>
      <c r="K23" s="1"/>
      <c r="L23" s="1"/>
      <c r="M23" s="1"/>
      <c r="N23" s="1"/>
      <c r="O23" s="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0:42" ht="12.75">
      <c r="J24" s="19"/>
      <c r="K24" s="1"/>
      <c r="L24" s="1"/>
      <c r="M24" s="1"/>
      <c r="N24" s="1"/>
      <c r="O24" s="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1:42" ht="12.75">
      <c r="K25" s="1"/>
      <c r="L25" s="1"/>
      <c r="M25" s="1"/>
      <c r="N25" s="1"/>
      <c r="O25" s="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0:42" ht="12.75">
      <c r="J26" s="19"/>
      <c r="K26" s="1"/>
      <c r="L26" s="1"/>
      <c r="M26" s="1"/>
      <c r="N26" s="1"/>
      <c r="O26" s="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0:42" ht="12.75">
      <c r="J27" s="19"/>
      <c r="K27" s="1"/>
      <c r="L27" s="1"/>
      <c r="M27" s="1"/>
      <c r="N27" s="1"/>
      <c r="O27" s="1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0:42" ht="12.75">
      <c r="J28" s="19"/>
      <c r="K28" s="1"/>
      <c r="L28" s="1"/>
      <c r="M28" s="1"/>
      <c r="N28" s="1"/>
      <c r="O28" s="1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0:42" ht="12.75">
      <c r="J29" s="19"/>
      <c r="K29" s="1"/>
      <c r="L29" s="1"/>
      <c r="M29" s="1"/>
      <c r="N29" s="1"/>
      <c r="O29" s="1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0:42" ht="12.75">
      <c r="J30" s="19"/>
      <c r="K30" s="1"/>
      <c r="L30" s="1"/>
      <c r="M30" s="1"/>
      <c r="N30" s="1"/>
      <c r="O30" s="1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0:42" ht="12.75">
      <c r="J31" s="19"/>
      <c r="K31" s="1"/>
      <c r="L31" s="1"/>
      <c r="M31" s="1"/>
      <c r="N31" s="1"/>
      <c r="O31" s="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0:42" ht="12.75">
      <c r="J32" s="19"/>
      <c r="K32" s="1"/>
      <c r="L32" s="1"/>
      <c r="M32" s="1"/>
      <c r="N32" s="1"/>
      <c r="O32" s="1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0:42" ht="12.75">
      <c r="J33" s="19"/>
      <c r="K33" s="1"/>
      <c r="L33" s="1"/>
      <c r="M33" s="1"/>
      <c r="N33" s="1"/>
      <c r="O33" s="1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0:42" ht="12.75">
      <c r="J34" s="19"/>
      <c r="K34" s="1"/>
      <c r="L34" s="1"/>
      <c r="M34" s="1"/>
      <c r="N34" s="1"/>
      <c r="O34" s="1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0:42" ht="12.75">
      <c r="J35" s="19"/>
      <c r="K35" s="1"/>
      <c r="L35" s="1"/>
      <c r="M35" s="1"/>
      <c r="N35" s="1"/>
      <c r="O35" s="1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0:42" ht="12.75">
      <c r="J36" s="19"/>
      <c r="K36" s="1"/>
      <c r="L36" s="1"/>
      <c r="M36" s="1"/>
      <c r="N36" s="1"/>
      <c r="O36" s="1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0:42" ht="12.75">
      <c r="J37" s="19"/>
      <c r="K37" s="1"/>
      <c r="L37" s="1"/>
      <c r="M37" s="1"/>
      <c r="N37" s="1"/>
      <c r="O37" s="1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0:42" ht="12.75">
      <c r="J38" s="19"/>
      <c r="K38" s="1"/>
      <c r="L38" s="1"/>
      <c r="M38" s="1"/>
      <c r="N38" s="1"/>
      <c r="O38" s="1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0:42" ht="12.75">
      <c r="J39" s="19"/>
      <c r="K39" s="1"/>
      <c r="L39" s="1"/>
      <c r="M39" s="1"/>
      <c r="N39" s="1"/>
      <c r="O39" s="1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0:42" ht="12.75">
      <c r="J40" s="19"/>
      <c r="K40" s="1"/>
      <c r="L40" s="1"/>
      <c r="M40" s="1"/>
      <c r="N40" s="1"/>
      <c r="O40" s="1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0:42" ht="12.75">
      <c r="J41" s="19"/>
      <c r="K41" s="1"/>
      <c r="L41" s="1"/>
      <c r="M41" s="1"/>
      <c r="N41" s="1"/>
      <c r="O41" s="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0:42" ht="12.75">
      <c r="J42" s="19"/>
      <c r="K42" s="1"/>
      <c r="L42" s="1"/>
      <c r="M42" s="1"/>
      <c r="N42" s="1"/>
      <c r="O42" s="1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0:42" ht="12.75">
      <c r="J43" s="19"/>
      <c r="K43" s="1"/>
      <c r="L43" s="1"/>
      <c r="M43" s="1"/>
      <c r="N43" s="1"/>
      <c r="O43" s="1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0:42" ht="12.75">
      <c r="J44" s="19"/>
      <c r="K44" s="1"/>
      <c r="L44" s="1"/>
      <c r="M44" s="1"/>
      <c r="N44" s="1"/>
      <c r="O44" s="1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0:42" ht="12.75">
      <c r="J45" s="19"/>
      <c r="K45" s="1"/>
      <c r="L45" s="1"/>
      <c r="M45" s="1"/>
      <c r="N45" s="1"/>
      <c r="O45" s="1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0:42" ht="12.75">
      <c r="J46" s="19"/>
      <c r="K46" s="1"/>
      <c r="L46" s="1"/>
      <c r="M46" s="1"/>
      <c r="N46" s="1"/>
      <c r="O46" s="1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0:42" ht="12.75">
      <c r="J47" s="19"/>
      <c r="K47" s="1"/>
      <c r="L47" s="1"/>
      <c r="M47" s="1"/>
      <c r="N47" s="1"/>
      <c r="O47" s="1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0:42" ht="12.75">
      <c r="J48" s="19"/>
      <c r="K48" s="1"/>
      <c r="L48" s="1"/>
      <c r="M48" s="1"/>
      <c r="N48" s="1"/>
      <c r="O48" s="1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0:42" ht="12.75">
      <c r="J49" s="19"/>
      <c r="K49" s="1"/>
      <c r="L49" s="1"/>
      <c r="M49" s="1"/>
      <c r="N49" s="1"/>
      <c r="O49" s="1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0:42" ht="12.75">
      <c r="J50" s="19"/>
      <c r="K50" s="1"/>
      <c r="L50" s="1"/>
      <c r="M50" s="1"/>
      <c r="N50" s="1"/>
      <c r="O50" s="1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0:42" ht="12.75">
      <c r="J51" s="19"/>
      <c r="K51" s="1"/>
      <c r="L51" s="1"/>
      <c r="M51" s="1"/>
      <c r="N51" s="1"/>
      <c r="O51" s="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0:42" ht="12.75">
      <c r="J52" s="19"/>
      <c r="K52" s="1"/>
      <c r="L52" s="1"/>
      <c r="M52" s="1"/>
      <c r="N52" s="1"/>
      <c r="O52" s="1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0:42" ht="12.75">
      <c r="J53" s="19"/>
      <c r="K53" s="1"/>
      <c r="L53" s="1"/>
      <c r="M53" s="1"/>
      <c r="N53" s="1"/>
      <c r="O53" s="1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0:42" ht="12.75">
      <c r="J54" s="19"/>
      <c r="K54" s="1"/>
      <c r="L54" s="1"/>
      <c r="M54" s="1"/>
      <c r="N54" s="1"/>
      <c r="O54" s="1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0:42" ht="12.75">
      <c r="J55" s="19"/>
      <c r="K55" s="1"/>
      <c r="L55" s="1"/>
      <c r="M55" s="1"/>
      <c r="N55" s="1"/>
      <c r="O55" s="1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0:42" ht="12.75">
      <c r="J56" s="19"/>
      <c r="K56" s="1"/>
      <c r="L56" s="1"/>
      <c r="M56" s="1"/>
      <c r="N56" s="1"/>
      <c r="O56" s="1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0:42" ht="12.75">
      <c r="J57" s="19"/>
      <c r="K57" s="1"/>
      <c r="L57" s="1"/>
      <c r="M57" s="1"/>
      <c r="N57" s="1"/>
      <c r="O57" s="1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0:42" ht="12.75">
      <c r="J58" s="19"/>
      <c r="K58" s="1"/>
      <c r="L58" s="1"/>
      <c r="M58" s="1"/>
      <c r="N58" s="1"/>
      <c r="O58" s="1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0:42" ht="12.75">
      <c r="J59" s="19"/>
      <c r="K59" s="1"/>
      <c r="L59" s="1"/>
      <c r="M59" s="1"/>
      <c r="N59" s="1"/>
      <c r="O59" s="1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0:42" ht="12.75">
      <c r="J60" s="19"/>
      <c r="K60" s="1"/>
      <c r="L60" s="1"/>
      <c r="M60" s="1"/>
      <c r="N60" s="1"/>
      <c r="O60" s="1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0:42" ht="12.75">
      <c r="J61" s="19"/>
      <c r="K61" s="1"/>
      <c r="L61" s="1"/>
      <c r="M61" s="1"/>
      <c r="N61" s="1"/>
      <c r="O61" s="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0:42" ht="12.75">
      <c r="J62" s="19"/>
      <c r="K62" s="1"/>
      <c r="L62" s="1"/>
      <c r="M62" s="1"/>
      <c r="N62" s="1"/>
      <c r="O62" s="1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0:42" ht="12.75">
      <c r="J63" s="19"/>
      <c r="K63" s="1"/>
      <c r="L63" s="1"/>
      <c r="M63" s="1"/>
      <c r="N63" s="1"/>
      <c r="O63" s="1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0:42" ht="12.75">
      <c r="J64" s="19"/>
      <c r="K64" s="1"/>
      <c r="L64" s="1"/>
      <c r="M64" s="1"/>
      <c r="N64" s="1"/>
      <c r="O64" s="1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0:42" ht="12.75">
      <c r="J65" s="19"/>
      <c r="K65" s="1"/>
      <c r="L65" s="1"/>
      <c r="M65" s="1"/>
      <c r="N65" s="1"/>
      <c r="O65" s="1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0:42" ht="12.75">
      <c r="J66" s="19"/>
      <c r="K66" s="1"/>
      <c r="L66" s="1"/>
      <c r="M66" s="1"/>
      <c r="N66" s="1"/>
      <c r="O66" s="1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0:42" ht="12.75">
      <c r="J67" s="19"/>
      <c r="K67" s="1"/>
      <c r="L67" s="1"/>
      <c r="M67" s="1"/>
      <c r="N67" s="1"/>
      <c r="O67" s="1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0:42" ht="12.75">
      <c r="J68" s="19"/>
      <c r="K68" s="1"/>
      <c r="L68" s="1"/>
      <c r="M68" s="1"/>
      <c r="N68" s="1"/>
      <c r="O68" s="1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0:42" ht="12.75">
      <c r="J69" s="19"/>
      <c r="K69" s="1"/>
      <c r="L69" s="1"/>
      <c r="M69" s="1"/>
      <c r="N69" s="1"/>
      <c r="O69" s="1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0:42" ht="12.75">
      <c r="J70" s="19"/>
      <c r="K70" s="1"/>
      <c r="L70" s="1"/>
      <c r="M70" s="1"/>
      <c r="N70" s="1"/>
      <c r="O70" s="1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0:42" ht="12.75">
      <c r="J71" s="19"/>
      <c r="K71" s="1"/>
      <c r="L71" s="1"/>
      <c r="M71" s="1"/>
      <c r="N71" s="1"/>
      <c r="O71" s="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0:42" ht="12.75">
      <c r="J72" s="19"/>
      <c r="K72" s="1"/>
      <c r="L72" s="1"/>
      <c r="M72" s="1"/>
      <c r="N72" s="1"/>
      <c r="O72" s="1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0:42" ht="12.75">
      <c r="J73" s="19"/>
      <c r="K73" s="1"/>
      <c r="L73" s="1"/>
      <c r="M73" s="1"/>
      <c r="N73" s="1"/>
      <c r="O73" s="1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0:42" ht="12.75">
      <c r="J74" s="19"/>
      <c r="K74" s="1"/>
      <c r="L74" s="1"/>
      <c r="M74" s="1"/>
      <c r="N74" s="1"/>
      <c r="O74" s="1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0:42" ht="12.75">
      <c r="J75" s="19"/>
      <c r="K75" s="1"/>
      <c r="L75" s="1"/>
      <c r="M75" s="1"/>
      <c r="N75" s="1"/>
      <c r="O75" s="1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0:42" ht="12.75">
      <c r="J76" s="19"/>
      <c r="K76" s="1"/>
      <c r="L76" s="1"/>
      <c r="M76" s="1"/>
      <c r="N76" s="1"/>
      <c r="O76" s="1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0:42" ht="12.75">
      <c r="J77" s="19"/>
      <c r="K77" s="1"/>
      <c r="L77" s="1"/>
      <c r="M77" s="1"/>
      <c r="N77" s="1"/>
      <c r="O77" s="1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0:42" ht="12.75">
      <c r="J78" s="19"/>
      <c r="K78" s="1"/>
      <c r="L78" s="1"/>
      <c r="M78" s="1"/>
      <c r="N78" s="1"/>
      <c r="O78" s="1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0:42" ht="12.75">
      <c r="J79" s="19"/>
      <c r="K79" s="1"/>
      <c r="L79" s="1"/>
      <c r="M79" s="1"/>
      <c r="N79" s="1"/>
      <c r="O79" s="1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0:42" ht="12.75">
      <c r="J80" s="19"/>
      <c r="K80" s="1"/>
      <c r="L80" s="1"/>
      <c r="M80" s="1"/>
      <c r="N80" s="1"/>
      <c r="O80" s="1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0:42" ht="12.75">
      <c r="J81" s="19"/>
      <c r="K81" s="1"/>
      <c r="L81" s="1"/>
      <c r="M81" s="1"/>
      <c r="N81" s="1"/>
      <c r="O81" s="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0:42" ht="12.75">
      <c r="J82" s="19"/>
      <c r="K82" s="1"/>
      <c r="L82" s="1"/>
      <c r="M82" s="1"/>
      <c r="N82" s="1"/>
      <c r="O82" s="1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0:42" ht="12.75">
      <c r="J83" s="19"/>
      <c r="K83" s="1"/>
      <c r="L83" s="1"/>
      <c r="M83" s="1"/>
      <c r="N83" s="1"/>
      <c r="O83" s="1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0:42" ht="12.75">
      <c r="J84" s="19"/>
      <c r="K84" s="1"/>
      <c r="L84" s="1"/>
      <c r="M84" s="1"/>
      <c r="N84" s="1"/>
      <c r="O84" s="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0:42" ht="12.75">
      <c r="J85" s="19"/>
      <c r="K85" s="1"/>
      <c r="L85" s="1"/>
      <c r="M85" s="1"/>
      <c r="N85" s="1"/>
      <c r="O85" s="1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0:42" ht="12.75">
      <c r="J86" s="19"/>
      <c r="K86" s="1"/>
      <c r="L86" s="1"/>
      <c r="M86" s="1"/>
      <c r="N86" s="1"/>
      <c r="O86" s="1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0:42" ht="12.75">
      <c r="J87" s="19"/>
      <c r="K87" s="1"/>
      <c r="L87" s="1"/>
      <c r="M87" s="1"/>
      <c r="N87" s="1"/>
      <c r="O87" s="1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0:42" ht="12.75">
      <c r="J88" s="19"/>
      <c r="K88" s="1"/>
      <c r="L88" s="1"/>
      <c r="M88" s="1"/>
      <c r="N88" s="1"/>
      <c r="O88" s="1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0:42" ht="12.75">
      <c r="J89" s="19"/>
      <c r="K89" s="1"/>
      <c r="L89" s="1"/>
      <c r="M89" s="1"/>
      <c r="N89" s="1"/>
      <c r="O89" s="1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</sheetData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4" sqref="D4"/>
    </sheetView>
  </sheetViews>
  <sheetFormatPr defaultColWidth="9.00390625" defaultRowHeight="12.75"/>
  <cols>
    <col min="1" max="1" width="31.25390625" style="0" customWidth="1"/>
    <col min="2" max="2" width="10.875" style="0" customWidth="1"/>
    <col min="3" max="3" width="29.25390625" style="0" customWidth="1"/>
    <col min="4" max="4" width="11.125" style="0" customWidth="1"/>
  </cols>
  <sheetData>
    <row r="1" spans="1:4" ht="12.75">
      <c r="A1" s="18"/>
      <c r="B1" s="18"/>
      <c r="C1" s="21" t="s">
        <v>580</v>
      </c>
      <c r="D1" s="18"/>
    </row>
    <row r="2" spans="1:4" ht="12.75">
      <c r="A2" s="18"/>
      <c r="B2" s="18"/>
      <c r="C2" s="21" t="s">
        <v>782</v>
      </c>
      <c r="D2" s="18"/>
    </row>
    <row r="3" spans="1:4" ht="12.75">
      <c r="A3" s="18"/>
      <c r="B3" s="18"/>
      <c r="C3" s="21"/>
      <c r="D3" s="18"/>
    </row>
    <row r="4" spans="1:4" ht="12.75">
      <c r="A4" s="55" t="s">
        <v>581</v>
      </c>
      <c r="B4" s="55"/>
      <c r="C4" s="55"/>
      <c r="D4" s="18"/>
    </row>
    <row r="5" spans="1:4" ht="12.75">
      <c r="A5" s="55" t="s">
        <v>582</v>
      </c>
      <c r="B5" s="55"/>
      <c r="C5" s="55"/>
      <c r="D5" s="18"/>
    </row>
    <row r="6" spans="1:4" ht="12.75">
      <c r="A6" s="58"/>
      <c r="B6" s="19"/>
      <c r="C6" s="19"/>
      <c r="D6" s="19"/>
    </row>
    <row r="7" spans="1:4" ht="13.5" thickBot="1">
      <c r="A7" s="19"/>
      <c r="B7" s="19"/>
      <c r="C7" s="19" t="s">
        <v>583</v>
      </c>
      <c r="D7" s="19"/>
    </row>
    <row r="8" spans="1:4" ht="12.75">
      <c r="A8" s="194"/>
      <c r="B8" s="195" t="s">
        <v>547</v>
      </c>
      <c r="C8" s="196"/>
      <c r="D8" s="197" t="s">
        <v>547</v>
      </c>
    </row>
    <row r="9" spans="1:4" ht="12.75">
      <c r="A9" s="198" t="s">
        <v>585</v>
      </c>
      <c r="B9" s="198" t="s">
        <v>586</v>
      </c>
      <c r="C9" s="199" t="s">
        <v>587</v>
      </c>
      <c r="D9" s="200" t="s">
        <v>586</v>
      </c>
    </row>
    <row r="10" spans="1:4" ht="13.5" thickBot="1">
      <c r="A10" s="201"/>
      <c r="B10" s="202" t="s">
        <v>183</v>
      </c>
      <c r="C10" s="203"/>
      <c r="D10" s="204" t="s">
        <v>183</v>
      </c>
    </row>
    <row r="11" spans="1:4" ht="12.75">
      <c r="A11" s="65"/>
      <c r="B11" s="205"/>
      <c r="C11" s="155"/>
      <c r="D11" s="145"/>
    </row>
    <row r="12" spans="1:4" ht="12.75">
      <c r="A12" s="25" t="s">
        <v>588</v>
      </c>
      <c r="B12" s="145"/>
      <c r="C12" s="145" t="s">
        <v>18</v>
      </c>
      <c r="D12" s="145"/>
    </row>
    <row r="13" spans="1:4" ht="12.75">
      <c r="A13" s="25" t="s">
        <v>535</v>
      </c>
      <c r="B13" s="68">
        <f>'kiadás 2.m. '!F213</f>
        <v>1698142</v>
      </c>
      <c r="C13" s="68" t="s">
        <v>589</v>
      </c>
      <c r="D13" s="68">
        <f>'Bevétel 1.m. '!E11+'Bevétel 1.m. '!E29</f>
        <v>501844</v>
      </c>
    </row>
    <row r="14" spans="1:4" ht="12.75">
      <c r="A14" s="25" t="s">
        <v>538</v>
      </c>
      <c r="B14" s="68">
        <f>'kiadás 2.m. '!G213</f>
        <v>535023</v>
      </c>
      <c r="C14" s="68" t="s">
        <v>590</v>
      </c>
      <c r="D14" s="68">
        <f>'Bevétel 1.m. '!E40</f>
        <v>1990759</v>
      </c>
    </row>
    <row r="15" spans="1:4" ht="12.75">
      <c r="A15" s="25" t="s">
        <v>591</v>
      </c>
      <c r="B15" s="68">
        <f>'kiadás 2.m. '!H213</f>
        <v>864844</v>
      </c>
      <c r="C15" s="68" t="s">
        <v>592</v>
      </c>
      <c r="D15" s="68">
        <f>'Bevétel 1.m. '!E59</f>
        <v>737850</v>
      </c>
    </row>
    <row r="16" spans="1:4" ht="12.75">
      <c r="A16" s="25" t="s">
        <v>593</v>
      </c>
      <c r="B16" s="68">
        <f>'kiadás 2.m. '!J83</f>
        <v>34010</v>
      </c>
      <c r="C16" s="68" t="s">
        <v>594</v>
      </c>
      <c r="D16" s="68">
        <v>189698</v>
      </c>
    </row>
    <row r="17" spans="1:4" ht="12.75">
      <c r="A17" s="25" t="s">
        <v>595</v>
      </c>
      <c r="B17" s="68">
        <f>'kiadás 2.m. '!I213</f>
        <v>365306</v>
      </c>
      <c r="C17" s="68" t="s">
        <v>596</v>
      </c>
      <c r="D17" s="68">
        <f>'Bevétel 1.m. '!E107</f>
        <v>269086</v>
      </c>
    </row>
    <row r="18" spans="1:4" ht="12.75">
      <c r="A18" s="25" t="s">
        <v>597</v>
      </c>
      <c r="B18" s="68">
        <f>'kiadás 2.m. '!J157</f>
        <v>64000</v>
      </c>
      <c r="C18" s="68" t="s">
        <v>123</v>
      </c>
      <c r="D18" s="68">
        <f>'Bevétel 1.m. '!E102</f>
        <v>97057</v>
      </c>
    </row>
    <row r="19" spans="1:4" ht="12.75">
      <c r="A19" s="25" t="s">
        <v>89</v>
      </c>
      <c r="B19" s="68">
        <f>'kiadás 2.m. '!K213</f>
        <v>42270</v>
      </c>
      <c r="C19" s="68"/>
      <c r="D19" s="68"/>
    </row>
    <row r="20" spans="1:4" ht="12.75">
      <c r="A20" s="25"/>
      <c r="B20" s="68"/>
      <c r="C20" s="68"/>
      <c r="D20" s="68"/>
    </row>
    <row r="21" spans="1:4" ht="12.75">
      <c r="A21" s="206" t="s">
        <v>598</v>
      </c>
      <c r="B21" s="207">
        <f>SUM(B13:B20)</f>
        <v>3603595</v>
      </c>
      <c r="C21" s="207" t="s">
        <v>599</v>
      </c>
      <c r="D21" s="207">
        <f>SUM(D13:D20)</f>
        <v>3786294</v>
      </c>
    </row>
    <row r="22" spans="1:4" ht="12.75">
      <c r="A22" s="25"/>
      <c r="B22" s="68"/>
      <c r="C22" s="68"/>
      <c r="D22" s="68"/>
    </row>
    <row r="23" spans="1:4" ht="12.75">
      <c r="A23" s="25" t="s">
        <v>600</v>
      </c>
      <c r="B23" s="68"/>
      <c r="C23" s="68" t="s">
        <v>601</v>
      </c>
      <c r="D23" s="68"/>
    </row>
    <row r="24" spans="1:4" ht="12.75">
      <c r="A24" s="25" t="s">
        <v>745</v>
      </c>
      <c r="B24" s="68">
        <f>'kiadás 2.m. '!L14+'kiadás 2.m. '!L82+'kiadás 2.m. '!L187</f>
        <v>802982</v>
      </c>
      <c r="C24" s="68" t="s">
        <v>603</v>
      </c>
      <c r="D24" s="68">
        <f>'Bevétel 1.m. '!E67</f>
        <v>445048</v>
      </c>
    </row>
    <row r="25" spans="1:4" ht="12.75">
      <c r="A25" s="25" t="s">
        <v>746</v>
      </c>
      <c r="B25" s="68">
        <f>'kiadás 2.m. '!L53+'kiadás 2.m. '!L54+'kiadás 2.m. '!L55+'kiadás 2.m. '!L211</f>
        <v>175088</v>
      </c>
      <c r="C25" s="68" t="s">
        <v>605</v>
      </c>
      <c r="D25" s="68">
        <f>'Bevétel 1.m. '!E73</f>
        <v>180565</v>
      </c>
    </row>
    <row r="26" spans="1:4" ht="12.75">
      <c r="A26" s="25" t="s">
        <v>749</v>
      </c>
      <c r="B26" s="68">
        <f>'kiadás 2.m. '!L162</f>
        <v>20000</v>
      </c>
      <c r="C26" s="68" t="s">
        <v>606</v>
      </c>
      <c r="D26" s="68">
        <f>'Bevétel 1.m. '!E95</f>
        <v>19912</v>
      </c>
    </row>
    <row r="27" spans="1:4" ht="12.75">
      <c r="A27" s="25"/>
      <c r="B27" s="68"/>
      <c r="C27" s="68" t="s">
        <v>607</v>
      </c>
      <c r="D27" s="68">
        <f>'Bevétel 1.m. '!E98</f>
        <v>4460</v>
      </c>
    </row>
    <row r="28" spans="1:4" ht="12.75">
      <c r="A28" s="25"/>
      <c r="B28" s="68"/>
      <c r="C28" s="68" t="s">
        <v>194</v>
      </c>
      <c r="D28" s="68">
        <f>'Bevétel 1.m. '!E104</f>
        <v>165386</v>
      </c>
    </row>
    <row r="29" spans="1:4" ht="12.75">
      <c r="A29" s="25"/>
      <c r="B29" s="68"/>
      <c r="C29" s="68"/>
      <c r="D29" s="68"/>
    </row>
    <row r="30" spans="1:4" ht="12.75">
      <c r="A30" s="206" t="s">
        <v>608</v>
      </c>
      <c r="B30" s="207">
        <f>SUM(B24:B29)</f>
        <v>998070</v>
      </c>
      <c r="C30" s="207" t="s">
        <v>609</v>
      </c>
      <c r="D30" s="207">
        <f>SUM(D24:D29)</f>
        <v>815371</v>
      </c>
    </row>
    <row r="31" spans="1:4" ht="12.75">
      <c r="A31" s="25"/>
      <c r="B31" s="68"/>
      <c r="C31" s="68"/>
      <c r="D31" s="208"/>
    </row>
    <row r="32" spans="1:4" ht="16.5" thickBot="1">
      <c r="A32" s="209" t="s">
        <v>610</v>
      </c>
      <c r="B32" s="210">
        <f>SUM(B21+B30)</f>
        <v>4601665</v>
      </c>
      <c r="C32" s="210" t="s">
        <v>610</v>
      </c>
      <c r="D32" s="210">
        <f>SUM(D21+D30)</f>
        <v>4601665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D5" sqref="D5"/>
    </sheetView>
  </sheetViews>
  <sheetFormatPr defaultColWidth="9.00390625" defaultRowHeight="12.75"/>
  <cols>
    <col min="1" max="1" width="37.125" style="0" customWidth="1"/>
    <col min="2" max="3" width="18.125" style="0" customWidth="1"/>
    <col min="4" max="4" width="12.00390625" style="0" customWidth="1"/>
  </cols>
  <sheetData>
    <row r="1" spans="1:5" ht="12.75">
      <c r="A1" s="18"/>
      <c r="B1" s="18"/>
      <c r="C1" s="21" t="s">
        <v>751</v>
      </c>
      <c r="D1" s="21"/>
      <c r="E1" s="18"/>
    </row>
    <row r="2" spans="1:5" ht="12.75">
      <c r="A2" s="18"/>
      <c r="B2" s="18"/>
      <c r="C2" s="21" t="s">
        <v>783</v>
      </c>
      <c r="D2" s="21"/>
      <c r="E2" s="18"/>
    </row>
    <row r="3" spans="1:5" ht="12.75">
      <c r="A3" s="18"/>
      <c r="B3" s="18"/>
      <c r="C3" s="18"/>
      <c r="D3" s="18"/>
      <c r="E3" s="18"/>
    </row>
    <row r="4" spans="1:5" ht="12.75">
      <c r="A4" s="5" t="s">
        <v>611</v>
      </c>
      <c r="B4" s="5"/>
      <c r="C4" s="5"/>
      <c r="D4" s="18"/>
      <c r="E4" s="18"/>
    </row>
    <row r="5" spans="1:5" ht="12.75">
      <c r="A5" s="5" t="s">
        <v>582</v>
      </c>
      <c r="B5" s="5"/>
      <c r="C5" s="5"/>
      <c r="D5" s="18"/>
      <c r="E5" s="18"/>
    </row>
    <row r="6" spans="1:5" ht="12.75">
      <c r="A6" s="18"/>
      <c r="B6" s="55"/>
      <c r="C6" s="18"/>
      <c r="D6" s="18"/>
      <c r="E6" s="18"/>
    </row>
    <row r="7" spans="1:5" ht="12.75">
      <c r="A7" s="18"/>
      <c r="B7" s="18"/>
      <c r="C7" s="18"/>
      <c r="D7" s="18"/>
      <c r="E7" s="18"/>
    </row>
    <row r="8" spans="1:5" ht="13.5" thickBot="1">
      <c r="A8" s="18"/>
      <c r="B8" s="18"/>
      <c r="C8" s="18" t="s">
        <v>752</v>
      </c>
      <c r="D8" s="18"/>
      <c r="E8" s="18"/>
    </row>
    <row r="9" spans="1:5" ht="12.75">
      <c r="A9" s="211" t="s">
        <v>587</v>
      </c>
      <c r="B9" s="212" t="s">
        <v>619</v>
      </c>
      <c r="C9" s="212" t="s">
        <v>620</v>
      </c>
      <c r="D9" s="213" t="s">
        <v>621</v>
      </c>
      <c r="E9" s="18"/>
    </row>
    <row r="10" spans="1:5" ht="12.75">
      <c r="A10" s="214"/>
      <c r="B10" s="215"/>
      <c r="C10" s="215"/>
      <c r="D10" s="216"/>
      <c r="E10" s="18"/>
    </row>
    <row r="11" spans="1:5" ht="12.75">
      <c r="A11" s="217" t="s">
        <v>18</v>
      </c>
      <c r="B11" s="31"/>
      <c r="C11" s="31"/>
      <c r="D11" s="218"/>
      <c r="E11" s="18"/>
    </row>
    <row r="12" spans="1:5" ht="12.75">
      <c r="A12" s="217" t="s">
        <v>18</v>
      </c>
      <c r="B12" s="32">
        <v>501844</v>
      </c>
      <c r="C12" s="32">
        <f>B12*1.03</f>
        <v>516899.32</v>
      </c>
      <c r="D12" s="33">
        <f>C12*1.03</f>
        <v>532406.2996</v>
      </c>
      <c r="E12" s="18"/>
    </row>
    <row r="13" spans="1:5" ht="12.75">
      <c r="A13" s="217" t="s">
        <v>612</v>
      </c>
      <c r="B13" s="32">
        <v>1990759</v>
      </c>
      <c r="C13" s="32">
        <f>B13*1.03</f>
        <v>2050481.77</v>
      </c>
      <c r="D13" s="33">
        <f>C13*1.04</f>
        <v>2132501.0408</v>
      </c>
      <c r="E13" s="18"/>
    </row>
    <row r="14" spans="1:5" ht="12.75">
      <c r="A14" s="217" t="s">
        <v>613</v>
      </c>
      <c r="B14" s="32">
        <v>737850</v>
      </c>
      <c r="C14" s="32">
        <f>B14*1.03</f>
        <v>759985.5</v>
      </c>
      <c r="D14" s="33">
        <f>C14*1.035</f>
        <v>786584.9924999999</v>
      </c>
      <c r="E14" s="18"/>
    </row>
    <row r="15" spans="1:5" ht="12.75">
      <c r="A15" s="217" t="s">
        <v>614</v>
      </c>
      <c r="B15" s="32">
        <v>189698</v>
      </c>
      <c r="C15" s="32">
        <v>193041</v>
      </c>
      <c r="D15" s="33">
        <f>C15*1.03</f>
        <v>198832.23</v>
      </c>
      <c r="E15" s="18"/>
    </row>
    <row r="16" spans="1:5" ht="12.75">
      <c r="A16" s="217" t="s">
        <v>615</v>
      </c>
      <c r="B16" s="32">
        <v>97057</v>
      </c>
      <c r="C16" s="32">
        <f>B16*1.03</f>
        <v>99968.71</v>
      </c>
      <c r="D16" s="33">
        <f>C16*1.03</f>
        <v>102967.77130000001</v>
      </c>
      <c r="E16" s="18"/>
    </row>
    <row r="17" spans="1:5" ht="12.75">
      <c r="A17" s="217" t="s">
        <v>199</v>
      </c>
      <c r="B17" s="32">
        <v>269086</v>
      </c>
      <c r="C17" s="32">
        <v>276734</v>
      </c>
      <c r="D17" s="33">
        <f>C17*1.03</f>
        <v>285036.02</v>
      </c>
      <c r="E17" s="18"/>
    </row>
    <row r="18" spans="1:5" ht="13.5" thickBot="1">
      <c r="A18" s="290"/>
      <c r="B18" s="34"/>
      <c r="C18" s="34"/>
      <c r="D18" s="291"/>
      <c r="E18" s="18"/>
    </row>
    <row r="19" spans="1:5" ht="13.5" thickBot="1">
      <c r="A19" s="122" t="s">
        <v>616</v>
      </c>
      <c r="B19" s="124">
        <f>SUM(B12:B18)</f>
        <v>3786294</v>
      </c>
      <c r="C19" s="124">
        <f>SUM(C12:C18)</f>
        <v>3897110.3</v>
      </c>
      <c r="D19" s="294">
        <f>SUM(D12:D18)</f>
        <v>4038328.3542</v>
      </c>
      <c r="E19" s="18"/>
    </row>
    <row r="20" spans="1:5" ht="12.75">
      <c r="A20" s="292"/>
      <c r="B20" s="30"/>
      <c r="C20" s="30"/>
      <c r="D20" s="293"/>
      <c r="E20" s="18"/>
    </row>
    <row r="21" spans="1:5" ht="12.75">
      <c r="A21" s="217" t="s">
        <v>601</v>
      </c>
      <c r="B21" s="32"/>
      <c r="C21" s="32"/>
      <c r="D21" s="33"/>
      <c r="E21" s="18"/>
    </row>
    <row r="22" spans="1:5" ht="12.75">
      <c r="A22" s="217" t="s">
        <v>603</v>
      </c>
      <c r="B22" s="32">
        <v>445048</v>
      </c>
      <c r="C22" s="32">
        <f>B22*1.03</f>
        <v>458399.44</v>
      </c>
      <c r="D22" s="33">
        <f>C22*1.024</f>
        <v>469401.02656</v>
      </c>
      <c r="E22" s="18"/>
    </row>
    <row r="23" spans="1:5" ht="12.75">
      <c r="A23" s="217" t="s">
        <v>605</v>
      </c>
      <c r="B23" s="32">
        <v>180565</v>
      </c>
      <c r="C23" s="32">
        <f>B23*1.03</f>
        <v>185981.95</v>
      </c>
      <c r="D23" s="33">
        <f>C23*1.024</f>
        <v>190445.5168</v>
      </c>
      <c r="E23" s="18"/>
    </row>
    <row r="24" spans="1:5" ht="12.75">
      <c r="A24" s="217" t="s">
        <v>606</v>
      </c>
      <c r="B24" s="32">
        <v>19912</v>
      </c>
      <c r="C24" s="32">
        <f>B24*1.03</f>
        <v>20509.36</v>
      </c>
      <c r="D24" s="33">
        <f>C24*1.024</f>
        <v>21001.58464</v>
      </c>
      <c r="E24" s="18"/>
    </row>
    <row r="25" spans="1:5" ht="12.75">
      <c r="A25" s="217" t="s">
        <v>607</v>
      </c>
      <c r="B25" s="32">
        <v>4460</v>
      </c>
      <c r="C25" s="32">
        <f>B25*1.03</f>
        <v>4593.8</v>
      </c>
      <c r="D25" s="33">
        <f>C25*1.024</f>
        <v>4704.0512</v>
      </c>
      <c r="E25" s="18"/>
    </row>
    <row r="26" spans="1:5" ht="12.75">
      <c r="A26" s="217" t="s">
        <v>194</v>
      </c>
      <c r="B26" s="32">
        <v>165386</v>
      </c>
      <c r="C26" s="32">
        <f>B26*1.03</f>
        <v>170347.58000000002</v>
      </c>
      <c r="D26" s="33">
        <f>C26*1.024</f>
        <v>174435.92192000002</v>
      </c>
      <c r="E26" s="18"/>
    </row>
    <row r="27" spans="1:5" ht="12.75">
      <c r="A27" s="217"/>
      <c r="B27" s="32"/>
      <c r="C27" s="32"/>
      <c r="D27" s="33"/>
      <c r="E27" s="18"/>
    </row>
    <row r="28" spans="1:5" ht="12.75">
      <c r="A28" s="217" t="s">
        <v>617</v>
      </c>
      <c r="B28" s="32">
        <f>SUM(B22:B27)</f>
        <v>815371</v>
      </c>
      <c r="C28" s="32">
        <f>SUM(C22:C27)</f>
        <v>839832.1300000001</v>
      </c>
      <c r="D28" s="33">
        <f>SUM(D22:D27)</f>
        <v>859988.10112</v>
      </c>
      <c r="E28" s="18"/>
    </row>
    <row r="29" spans="1:5" ht="13.5" thickBot="1">
      <c r="A29" s="290"/>
      <c r="B29" s="34"/>
      <c r="C29" s="34"/>
      <c r="D29" s="291"/>
      <c r="E29" s="18"/>
    </row>
    <row r="30" spans="1:5" ht="13.5" thickBot="1">
      <c r="A30" s="118" t="s">
        <v>618</v>
      </c>
      <c r="B30" s="295">
        <f>SUM(B19+B28)</f>
        <v>4601665</v>
      </c>
      <c r="C30" s="295">
        <f>SUM(C19+C28)</f>
        <v>4736942.43</v>
      </c>
      <c r="D30" s="296">
        <f>SUM(D19+D28)</f>
        <v>4898316.45532</v>
      </c>
      <c r="E30" s="18"/>
    </row>
    <row r="31" spans="1:5" ht="12.75">
      <c r="A31" s="58"/>
      <c r="B31" s="60"/>
      <c r="C31" s="60"/>
      <c r="D31" s="60"/>
      <c r="E31" s="18"/>
    </row>
    <row r="32" spans="1:5" ht="12.75">
      <c r="A32" s="58"/>
      <c r="B32" s="60"/>
      <c r="C32" s="60"/>
      <c r="D32" s="60"/>
      <c r="E32" s="18"/>
    </row>
    <row r="33" spans="1:5" ht="13.5" thickBot="1">
      <c r="A33" s="19"/>
      <c r="B33" s="20"/>
      <c r="C33" s="20"/>
      <c r="D33" s="20"/>
      <c r="E33" s="18"/>
    </row>
    <row r="34" spans="1:5" ht="12.75">
      <c r="A34" s="211" t="s">
        <v>585</v>
      </c>
      <c r="B34" s="212" t="s">
        <v>619</v>
      </c>
      <c r="C34" s="212" t="s">
        <v>620</v>
      </c>
      <c r="D34" s="213" t="s">
        <v>621</v>
      </c>
      <c r="E34" s="18"/>
    </row>
    <row r="35" spans="1:5" ht="12.75">
      <c r="A35" s="214"/>
      <c r="B35" s="215"/>
      <c r="C35" s="215"/>
      <c r="D35" s="216"/>
      <c r="E35" s="18"/>
    </row>
    <row r="36" spans="1:5" ht="12.75">
      <c r="A36" s="217" t="s">
        <v>588</v>
      </c>
      <c r="B36" s="32"/>
      <c r="C36" s="32"/>
      <c r="D36" s="33"/>
      <c r="E36" s="18"/>
    </row>
    <row r="37" spans="1:5" ht="12.75">
      <c r="A37" s="217" t="s">
        <v>535</v>
      </c>
      <c r="B37" s="32">
        <v>1698142</v>
      </c>
      <c r="C37" s="32">
        <f>B37*1.041</f>
        <v>1767765.822</v>
      </c>
      <c r="D37" s="33">
        <f>C37*1.041</f>
        <v>1840244.2207019997</v>
      </c>
      <c r="E37" s="18"/>
    </row>
    <row r="38" spans="1:5" ht="12.75">
      <c r="A38" s="217" t="s">
        <v>538</v>
      </c>
      <c r="B38" s="32">
        <v>535023</v>
      </c>
      <c r="C38" s="32">
        <f>B38*1.041</f>
        <v>556958.943</v>
      </c>
      <c r="D38" s="33">
        <f>C38*1.041</f>
        <v>579794.2596629999</v>
      </c>
      <c r="E38" s="18"/>
    </row>
    <row r="39" spans="1:5" ht="12.75">
      <c r="A39" s="217" t="s">
        <v>591</v>
      </c>
      <c r="B39" s="32">
        <v>864844</v>
      </c>
      <c r="C39" s="32">
        <v>893151</v>
      </c>
      <c r="D39" s="33">
        <f>C39*1.02</f>
        <v>911014.02</v>
      </c>
      <c r="E39" s="18"/>
    </row>
    <row r="40" spans="1:5" ht="12.75">
      <c r="A40" s="217" t="s">
        <v>593</v>
      </c>
      <c r="B40" s="32">
        <v>34010</v>
      </c>
      <c r="C40" s="32">
        <f>B40*1.03</f>
        <v>35030.3</v>
      </c>
      <c r="D40" s="33">
        <f>C40*1.02</f>
        <v>35730.906</v>
      </c>
      <c r="E40" s="18"/>
    </row>
    <row r="41" spans="1:5" ht="12.75">
      <c r="A41" s="217" t="s">
        <v>595</v>
      </c>
      <c r="B41" s="32">
        <v>365306</v>
      </c>
      <c r="C41" s="32">
        <v>372820</v>
      </c>
      <c r="D41" s="33">
        <f>C41*1.02</f>
        <v>380276.4</v>
      </c>
      <c r="E41" s="18"/>
    </row>
    <row r="42" spans="1:5" ht="12.75">
      <c r="A42" s="217" t="s">
        <v>597</v>
      </c>
      <c r="B42" s="32">
        <v>64000</v>
      </c>
      <c r="C42" s="32">
        <f>B42*1.03</f>
        <v>65920</v>
      </c>
      <c r="D42" s="33">
        <f>C42*1.02</f>
        <v>67238.4</v>
      </c>
      <c r="E42" s="18"/>
    </row>
    <row r="43" spans="1:5" ht="12.75">
      <c r="A43" s="217" t="s">
        <v>89</v>
      </c>
      <c r="B43" s="32">
        <v>42270</v>
      </c>
      <c r="C43" s="32">
        <v>37793</v>
      </c>
      <c r="D43" s="33">
        <v>52335</v>
      </c>
      <c r="E43" s="18"/>
    </row>
    <row r="44" spans="1:5" ht="13.5" thickBot="1">
      <c r="A44" s="290"/>
      <c r="B44" s="34"/>
      <c r="C44" s="34"/>
      <c r="D44" s="291"/>
      <c r="E44" s="18"/>
    </row>
    <row r="45" spans="1:5" ht="13.5" thickBot="1">
      <c r="A45" s="118" t="s">
        <v>598</v>
      </c>
      <c r="B45" s="295">
        <f>SUM(B37:B44)</f>
        <v>3603595</v>
      </c>
      <c r="C45" s="295">
        <f>SUM(C37:C44)</f>
        <v>3729439.0649999995</v>
      </c>
      <c r="D45" s="296">
        <f>SUM(D37:D44)</f>
        <v>3866633.2063649995</v>
      </c>
      <c r="E45" s="18"/>
    </row>
    <row r="46" spans="1:5" ht="12.75">
      <c r="A46" s="292"/>
      <c r="B46" s="30"/>
      <c r="C46" s="30"/>
      <c r="D46" s="293"/>
      <c r="E46" s="18"/>
    </row>
    <row r="47" spans="1:5" ht="12.75">
      <c r="A47" s="217" t="s">
        <v>600</v>
      </c>
      <c r="B47" s="32"/>
      <c r="C47" s="32"/>
      <c r="D47" s="33"/>
      <c r="E47" s="18"/>
    </row>
    <row r="48" spans="1:5" ht="12.75">
      <c r="A48" s="217" t="s">
        <v>602</v>
      </c>
      <c r="B48" s="32">
        <v>978070</v>
      </c>
      <c r="C48" s="32">
        <v>986903</v>
      </c>
      <c r="D48" s="33">
        <f>C48*1.024</f>
        <v>1010588.672</v>
      </c>
      <c r="E48" s="18"/>
    </row>
    <row r="49" spans="1:5" ht="12.75">
      <c r="A49" s="217" t="s">
        <v>604</v>
      </c>
      <c r="B49" s="32">
        <v>20000</v>
      </c>
      <c r="C49" s="32">
        <f>B49*1.03</f>
        <v>20600</v>
      </c>
      <c r="D49" s="33">
        <f>C49*1.024</f>
        <v>21094.4</v>
      </c>
      <c r="E49" s="18"/>
    </row>
    <row r="50" spans="1:5" ht="13.5" thickBot="1">
      <c r="A50" s="290"/>
      <c r="B50" s="34"/>
      <c r="C50" s="34"/>
      <c r="D50" s="291"/>
      <c r="E50" s="18"/>
    </row>
    <row r="51" spans="1:5" ht="13.5" thickBot="1">
      <c r="A51" s="118" t="s">
        <v>608</v>
      </c>
      <c r="B51" s="295">
        <f>SUM(B48:B50)</f>
        <v>998070</v>
      </c>
      <c r="C51" s="295">
        <f>SUM(C48:C50)</f>
        <v>1007503</v>
      </c>
      <c r="D51" s="296">
        <f>SUM(D48:D50)</f>
        <v>1031683.072</v>
      </c>
      <c r="E51" s="18"/>
    </row>
    <row r="52" spans="1:5" ht="12.75">
      <c r="A52" s="292"/>
      <c r="B52" s="30"/>
      <c r="C52" s="30"/>
      <c r="D52" s="293"/>
      <c r="E52" s="18"/>
    </row>
    <row r="53" spans="1:5" ht="13.5" thickBot="1">
      <c r="A53" s="219" t="s">
        <v>610</v>
      </c>
      <c r="B53" s="97">
        <f>SUM(B45+B51)</f>
        <v>4601665</v>
      </c>
      <c r="C53" s="97">
        <f>SUM(C45+C51)</f>
        <v>4736942.0649999995</v>
      </c>
      <c r="D53" s="220">
        <f>SUM(D45+D51)</f>
        <v>4898316.278364999</v>
      </c>
      <c r="E53" s="18"/>
    </row>
    <row r="55" spans="3:4" ht="12.75">
      <c r="C55" s="4"/>
      <c r="D55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ida</cp:lastModifiedBy>
  <cp:lastPrinted>2007-03-28T15:15:18Z</cp:lastPrinted>
  <dcterms:created xsi:type="dcterms:W3CDTF">1999-11-19T07:39:00Z</dcterms:created>
  <dcterms:modified xsi:type="dcterms:W3CDTF">2007-04-04T13:55:06Z</dcterms:modified>
  <cp:category/>
  <cp:version/>
  <cp:contentType/>
  <cp:contentStatus/>
</cp:coreProperties>
</file>